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to_zošit" defaultThemeVersion="124226"/>
  <mc:AlternateContent xmlns:mc="http://schemas.openxmlformats.org/markup-compatibility/2006">
    <mc:Choice Requires="x15">
      <x15ac:absPath xmlns:x15ac="http://schemas.microsoft.com/office/spreadsheetml/2010/11/ac" url="E:\01_04_2025\SZV\2025\Účto\"/>
    </mc:Choice>
  </mc:AlternateContent>
  <xr:revisionPtr revIDLastSave="0" documentId="13_ncr:1_{85563706-A4D2-4905-9A57-C5AA8D009B88}" xr6:coauthVersionLast="47" xr6:coauthVersionMax="47" xr10:uidLastSave="{00000000-0000-0000-0000-000000000000}"/>
  <bookViews>
    <workbookView xWindow="28680" yWindow="-120" windowWidth="29040" windowHeight="15720" activeTab="3"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M13" i="4" s="1"/>
  <c r="A46" i="4"/>
  <c r="K46" i="4" s="1"/>
  <c r="A82" i="4"/>
  <c r="M83" i="4" s="1"/>
  <c r="F69" i="4"/>
  <c r="K121" i="9" s="1"/>
  <c r="A37" i="4"/>
  <c r="K37" i="4" s="1"/>
  <c r="H18" i="4"/>
  <c r="B70" i="9" s="1"/>
  <c r="F46" i="4"/>
  <c r="K98" i="9" s="1"/>
  <c r="F87" i="4"/>
  <c r="D67" i="4"/>
  <c r="A119" i="9" s="1"/>
  <c r="E119" i="9" s="1"/>
  <c r="C86" i="4"/>
  <c r="C80" i="4"/>
  <c r="D11" i="4"/>
  <c r="A63" i="9" s="1"/>
  <c r="L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E85" i="9" s="1"/>
  <c r="J45" i="4"/>
  <c r="D43" i="4"/>
  <c r="A95" i="9" s="1"/>
  <c r="F95" i="9" s="1"/>
  <c r="C43" i="4"/>
  <c r="C83" i="4"/>
  <c r="F48" i="4"/>
  <c r="K100" i="9" s="1"/>
  <c r="A76" i="4"/>
  <c r="K76" i="4" s="1"/>
  <c r="I90" i="4"/>
  <c r="F60" i="4"/>
  <c r="K112" i="9" s="1"/>
  <c r="D36" i="4"/>
  <c r="A88" i="9" s="1"/>
  <c r="L88" i="9" s="1"/>
  <c r="J15" i="4"/>
  <c r="D8" i="4"/>
  <c r="A60" i="9" s="1"/>
  <c r="D60" i="9" s="1"/>
  <c r="I78" i="4"/>
  <c r="F49" i="4"/>
  <c r="K101" i="9" s="1"/>
  <c r="I91" i="4"/>
  <c r="F89" i="4"/>
  <c r="D13" i="4"/>
  <c r="A65" i="9" s="1"/>
  <c r="C65" i="9" s="1"/>
  <c r="A25" i="4"/>
  <c r="K25" i="4" s="1"/>
  <c r="A18" i="4"/>
  <c r="M19" i="4" s="1"/>
  <c r="D66" i="4"/>
  <c r="A130" i="9" s="1"/>
  <c r="H33" i="4"/>
  <c r="B85" i="9" s="1"/>
  <c r="J13" i="4"/>
  <c r="A92" i="4"/>
  <c r="K92" i="4" s="1"/>
  <c r="I10" i="4"/>
  <c r="A6" i="4"/>
  <c r="K6" i="4" s="1"/>
  <c r="I35" i="4"/>
  <c r="C87" i="4"/>
  <c r="C63" i="4"/>
  <c r="C70" i="4"/>
  <c r="J25" i="4"/>
  <c r="A57" i="4"/>
  <c r="K57" i="4" s="1"/>
  <c r="D87" i="4"/>
  <c r="F64" i="4"/>
  <c r="K116" i="9" s="1"/>
  <c r="I47" i="4"/>
  <c r="H34" i="4"/>
  <c r="B86" i="9" s="1"/>
  <c r="F17" i="4"/>
  <c r="K69" i="9" s="1"/>
  <c r="C60" i="4"/>
  <c r="D51" i="4"/>
  <c r="A103" i="9" s="1"/>
  <c r="F103" i="9" s="1"/>
  <c r="H38" i="4"/>
  <c r="B90" i="9" s="1"/>
  <c r="A48" i="4"/>
  <c r="K48" i="4" s="1"/>
  <c r="I14" i="4"/>
  <c r="J35" i="4"/>
  <c r="I85" i="4"/>
  <c r="F7" i="4"/>
  <c r="K59" i="9" s="1"/>
  <c r="A80" i="4"/>
  <c r="M81" i="4" s="1"/>
  <c r="D90" i="4"/>
  <c r="J26" i="4"/>
  <c r="F38" i="4"/>
  <c r="K90" i="9" s="1"/>
  <c r="D7" i="4"/>
  <c r="A59" i="9" s="1"/>
  <c r="E59" i="9" s="1"/>
  <c r="J49" i="4"/>
  <c r="H4" i="4"/>
  <c r="B56" i="9" s="1"/>
  <c r="C26" i="4"/>
  <c r="H93" i="4"/>
  <c r="D19" i="4"/>
  <c r="A71" i="9" s="1"/>
  <c r="I71" i="9" s="1"/>
  <c r="F55" i="4"/>
  <c r="K107" i="9" s="1"/>
  <c r="J66" i="4"/>
  <c r="A71" i="4"/>
  <c r="K71" i="4" s="1"/>
  <c r="H65" i="4"/>
  <c r="B117" i="9" s="1"/>
  <c r="F23" i="4"/>
  <c r="K75" i="9" s="1"/>
  <c r="J57" i="4"/>
  <c r="H2" i="4"/>
  <c r="B54" i="9" s="1"/>
  <c r="A87" i="4"/>
  <c r="K87" i="4" s="1"/>
  <c r="C56" i="4"/>
  <c r="A16" i="4"/>
  <c r="M17" i="4" s="1"/>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L68" i="9" s="1"/>
  <c r="A50" i="4"/>
  <c r="M51" i="4" s="1"/>
  <c r="I57" i="4"/>
  <c r="I62" i="4"/>
  <c r="J53" i="4"/>
  <c r="A54" i="4"/>
  <c r="K54" i="4" s="1"/>
  <c r="F70" i="4"/>
  <c r="K122" i="9" s="1"/>
  <c r="D38" i="4"/>
  <c r="A90" i="9" s="1"/>
  <c r="C90" i="9" s="1"/>
  <c r="H42" i="4"/>
  <c r="B94" i="9" s="1"/>
  <c r="D78" i="4"/>
  <c r="A29" i="4"/>
  <c r="K29" i="4" s="1"/>
  <c r="C31" i="4"/>
  <c r="D42" i="4"/>
  <c r="A94" i="9" s="1"/>
  <c r="F94" i="9" s="1"/>
  <c r="A45" i="4"/>
  <c r="K45" i="4" s="1"/>
  <c r="A14" i="4"/>
  <c r="K14" i="4" s="1"/>
  <c r="J47" i="4"/>
  <c r="D74" i="4"/>
  <c r="A126" i="9" s="1"/>
  <c r="D126" i="9" s="1"/>
  <c r="D52" i="4"/>
  <c r="A104" i="9" s="1"/>
  <c r="D104" i="9" s="1"/>
  <c r="J11" i="4"/>
  <c r="F36" i="4"/>
  <c r="K88" i="9" s="1"/>
  <c r="C61" i="4"/>
  <c r="D48" i="4"/>
  <c r="A100" i="9" s="1"/>
  <c r="D100" i="9" s="1"/>
  <c r="H70" i="4"/>
  <c r="B122" i="9" s="1"/>
  <c r="C66" i="4"/>
  <c r="A3" i="4"/>
  <c r="K3" i="4" s="1"/>
  <c r="A44" i="4"/>
  <c r="K44" i="4" s="1"/>
  <c r="D4" i="4"/>
  <c r="A56" i="9" s="1"/>
  <c r="C56" i="9" s="1"/>
  <c r="J75" i="4"/>
  <c r="F72" i="4"/>
  <c r="K124" i="9" s="1"/>
  <c r="J44" i="4"/>
  <c r="H10" i="4"/>
  <c r="B62" i="9" s="1"/>
  <c r="F24" i="4"/>
  <c r="K76" i="9" s="1"/>
  <c r="F25" i="4"/>
  <c r="K77" i="9" s="1"/>
  <c r="C27" i="4"/>
  <c r="J58" i="4"/>
  <c r="F52" i="4"/>
  <c r="K104" i="9" s="1"/>
  <c r="J80" i="4"/>
  <c r="A36" i="4"/>
  <c r="K36" i="4" s="1"/>
  <c r="F4" i="4"/>
  <c r="K56" i="9" s="1"/>
  <c r="H7" i="4"/>
  <c r="B59" i="9" s="1"/>
  <c r="F81" i="4"/>
  <c r="F92" i="4"/>
  <c r="J7" i="4"/>
  <c r="J69" i="4"/>
  <c r="A10" i="4"/>
  <c r="K10" i="4" s="1"/>
  <c r="I46" i="4"/>
  <c r="H17" i="4"/>
  <c r="B69" i="9" s="1"/>
  <c r="A19" i="4"/>
  <c r="K19" i="4" s="1"/>
  <c r="I60" i="4"/>
  <c r="A56" i="4"/>
  <c r="K56" i="4" s="1"/>
  <c r="D3" i="4"/>
  <c r="A55" i="9" s="1"/>
  <c r="L55" i="9" s="1"/>
  <c r="C47" i="4"/>
  <c r="J51" i="4"/>
  <c r="I31" i="4"/>
  <c r="F78" i="4"/>
  <c r="D86" i="4"/>
  <c r="D39" i="4"/>
  <c r="A91" i="9" s="1"/>
  <c r="F91" i="9" s="1"/>
  <c r="I68" i="4"/>
  <c r="J40" i="4"/>
  <c r="D72" i="4"/>
  <c r="A124" i="9" s="1"/>
  <c r="C124" i="9" s="1"/>
  <c r="A43" i="4"/>
  <c r="K43" i="4" s="1"/>
  <c r="J24" i="4"/>
  <c r="J16" i="4"/>
  <c r="A41" i="4"/>
  <c r="K41" i="4" s="1"/>
  <c r="I69" i="4"/>
  <c r="A28" i="4"/>
  <c r="K28" i="4" s="1"/>
  <c r="I79" i="4"/>
  <c r="H92" i="4"/>
  <c r="F29" i="4"/>
  <c r="K81" i="9" s="1"/>
  <c r="D64" i="4"/>
  <c r="A116" i="9" s="1"/>
  <c r="L116" i="9" s="1"/>
  <c r="C68" i="4"/>
  <c r="H81" i="4"/>
  <c r="C14" i="4"/>
  <c r="H82" i="4"/>
  <c r="D22" i="4"/>
  <c r="A74" i="9" s="1"/>
  <c r="C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L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C92" i="9" s="1"/>
  <c r="H29" i="4"/>
  <c r="B81" i="9" s="1"/>
  <c r="A65" i="4"/>
  <c r="K65" i="4" s="1"/>
  <c r="H80" i="4"/>
  <c r="C67" i="4"/>
  <c r="A63" i="4"/>
  <c r="K63" i="4" s="1"/>
  <c r="J60" i="4"/>
  <c r="A24" i="4"/>
  <c r="K24" i="4" s="1"/>
  <c r="D69" i="4"/>
  <c r="A121" i="9" s="1"/>
  <c r="I121" i="9" s="1"/>
  <c r="C57" i="4"/>
  <c r="I23" i="4"/>
  <c r="C4" i="4"/>
  <c r="F16" i="4"/>
  <c r="K68" i="9" s="1"/>
  <c r="F9" i="4"/>
  <c r="K61" i="9" s="1"/>
  <c r="C22" i="4"/>
  <c r="A53" i="4"/>
  <c r="K53" i="4" s="1"/>
  <c r="J83" i="4"/>
  <c r="J42" i="4"/>
  <c r="I72" i="4"/>
  <c r="H58" i="4"/>
  <c r="B110" i="9" s="1"/>
  <c r="D89" i="4"/>
  <c r="D24" i="4"/>
  <c r="A76" i="9" s="1"/>
  <c r="L76" i="9" s="1"/>
  <c r="A30" i="4"/>
  <c r="K30" i="4" s="1"/>
  <c r="H87" i="4"/>
  <c r="F80" i="4"/>
  <c r="A94" i="4"/>
  <c r="K94" i="4" s="1"/>
  <c r="F19" i="4"/>
  <c r="K71" i="9" s="1"/>
  <c r="A78" i="4"/>
  <c r="M79" i="4" s="1"/>
  <c r="I33" i="4"/>
  <c r="I65" i="4"/>
  <c r="F93" i="4"/>
  <c r="A35" i="4"/>
  <c r="K35" i="4" s="1"/>
  <c r="D88" i="4"/>
  <c r="C9" i="4"/>
  <c r="J41" i="4"/>
  <c r="D71" i="4"/>
  <c r="A123" i="9" s="1"/>
  <c r="I123" i="9" s="1"/>
  <c r="F12" i="4"/>
  <c r="K64" i="9" s="1"/>
  <c r="A33" i="4"/>
  <c r="K33" i="4" s="1"/>
  <c r="F44" i="4"/>
  <c r="K96" i="9" s="1"/>
  <c r="C24" i="4"/>
  <c r="I93" i="4"/>
  <c r="C21" i="4"/>
  <c r="A72" i="4"/>
  <c r="M73" i="4" s="1"/>
  <c r="A83" i="4"/>
  <c r="K83" i="4" s="1"/>
  <c r="A22" i="4"/>
  <c r="K22" i="4" s="1"/>
  <c r="I25" i="4"/>
  <c r="F95" i="4"/>
  <c r="D35" i="4"/>
  <c r="A87" i="9" s="1"/>
  <c r="F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I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E69" i="9" s="1"/>
  <c r="A32" i="4"/>
  <c r="M33" i="4" s="1"/>
  <c r="D14" i="4"/>
  <c r="A66" i="9" s="1"/>
  <c r="E66" i="9" s="1"/>
  <c r="J36" i="4"/>
  <c r="D79" i="4"/>
  <c r="H62" i="4"/>
  <c r="B114" i="9" s="1"/>
  <c r="D37" i="4"/>
  <c r="A89" i="9" s="1"/>
  <c r="E89" i="9" s="1"/>
  <c r="J29" i="4"/>
  <c r="I84" i="4"/>
  <c r="H25" i="4"/>
  <c r="B77" i="9" s="1"/>
  <c r="F94" i="4"/>
  <c r="I34" i="4"/>
  <c r="J37" i="4"/>
  <c r="I8" i="4"/>
  <c r="D2" i="4"/>
  <c r="A54" i="9" s="1"/>
  <c r="L54" i="9" s="1"/>
  <c r="I51" i="4"/>
  <c r="I3" i="4"/>
  <c r="A13" i="4"/>
  <c r="K13" i="4" s="1"/>
  <c r="D54" i="4"/>
  <c r="A106" i="9" s="1"/>
  <c r="D106" i="9" s="1"/>
  <c r="J22" i="4"/>
  <c r="C45" i="4"/>
  <c r="D49" i="4"/>
  <c r="A101" i="9" s="1"/>
  <c r="L101" i="9" s="1"/>
  <c r="I36" i="4"/>
  <c r="C64" i="4"/>
  <c r="H51" i="4"/>
  <c r="B103" i="9" s="1"/>
  <c r="I50" i="4"/>
  <c r="H73" i="4"/>
  <c r="B125" i="9" s="1"/>
  <c r="I73" i="4"/>
  <c r="D10" i="4"/>
  <c r="A62" i="9" s="1"/>
  <c r="L62" i="9" s="1"/>
  <c r="I9" i="4"/>
  <c r="J87" i="4"/>
  <c r="A86" i="4"/>
  <c r="K86" i="4" s="1"/>
  <c r="I66" i="4"/>
  <c r="J48" i="4"/>
  <c r="F33" i="4"/>
  <c r="K85" i="9" s="1"/>
  <c r="I45" i="4"/>
  <c r="A68" i="4"/>
  <c r="K68"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I96" i="9" s="1"/>
  <c r="C74" i="4"/>
  <c r="C5" i="4"/>
  <c r="J19" i="4"/>
  <c r="D65" i="4"/>
  <c r="A117" i="9" s="1"/>
  <c r="F117" i="9" s="1"/>
  <c r="F18" i="4"/>
  <c r="K70" i="9" s="1"/>
  <c r="D62" i="4"/>
  <c r="A114" i="9" s="1"/>
  <c r="C114" i="9" s="1"/>
  <c r="A8" i="4"/>
  <c r="M9" i="4" s="1"/>
  <c r="I27" i="4"/>
  <c r="A21" i="4"/>
  <c r="K21" i="4" s="1"/>
  <c r="H63" i="4"/>
  <c r="B115" i="9" s="1"/>
  <c r="D6" i="4"/>
  <c r="A58" i="9" s="1"/>
  <c r="L58" i="9" s="1"/>
  <c r="J73" i="4"/>
  <c r="C30" i="4"/>
  <c r="C6" i="4"/>
  <c r="I88" i="4"/>
  <c r="H79" i="4"/>
  <c r="D23" i="4"/>
  <c r="A75" i="9" s="1"/>
  <c r="D75" i="9" s="1"/>
  <c r="A9" i="4"/>
  <c r="K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M27"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I6" i="4"/>
  <c r="H88" i="4"/>
  <c r="H37" i="4"/>
  <c r="B89" i="9" s="1"/>
  <c r="D83" i="4"/>
  <c r="F67" i="4"/>
  <c r="K119" i="9" s="1"/>
  <c r="C77" i="4"/>
  <c r="D18" i="4"/>
  <c r="A70" i="9" s="1"/>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C14" i="6"/>
  <c r="F60" i="9"/>
  <c r="C13" i="6"/>
  <c r="C10" i="6"/>
  <c r="K40" i="9"/>
  <c r="L41" i="9"/>
  <c r="L43" i="9"/>
  <c r="L46" i="9" s="1"/>
  <c r="K45" i="9"/>
  <c r="B43" i="9" s="1"/>
  <c r="C11" i="6"/>
  <c r="I60" i="9" l="1"/>
  <c r="F115" i="9"/>
  <c r="M101" i="9"/>
  <c r="M37" i="4"/>
  <c r="E87" i="9"/>
  <c r="D87" i="9"/>
  <c r="K12" i="4"/>
  <c r="F92" i="9"/>
  <c r="L92" i="9"/>
  <c r="M92" i="9" s="1"/>
  <c r="D115" i="9"/>
  <c r="L95" i="9"/>
  <c r="M95" i="9" s="1"/>
  <c r="L73" i="9"/>
  <c r="M73" i="9" s="1"/>
  <c r="E95" i="9"/>
  <c r="L87" i="9"/>
  <c r="M87" i="9" s="1"/>
  <c r="C87" i="9"/>
  <c r="I87" i="9"/>
  <c r="E115" i="9"/>
  <c r="C75" i="9"/>
  <c r="J75" i="9" s="1"/>
  <c r="M47" i="4"/>
  <c r="C76" i="9"/>
  <c r="M5" i="4"/>
  <c r="I115" i="9"/>
  <c r="K4" i="4"/>
  <c r="J4" i="4" s="1"/>
  <c r="C59" i="9"/>
  <c r="C115" i="9"/>
  <c r="F59" i="9"/>
  <c r="E92" i="9"/>
  <c r="L60" i="9"/>
  <c r="M60" i="9" s="1"/>
  <c r="I65" i="9"/>
  <c r="E65" i="9"/>
  <c r="D92" i="9"/>
  <c r="J92" i="9" s="1"/>
  <c r="D65" i="9"/>
  <c r="J65" i="9" s="1"/>
  <c r="C60" i="9"/>
  <c r="J60" i="9" s="1"/>
  <c r="F76" i="9"/>
  <c r="K50" i="4"/>
  <c r="L124" i="9"/>
  <c r="M124" i="9" s="1"/>
  <c r="C103" i="9"/>
  <c r="D124" i="9"/>
  <c r="J124" i="9" s="1"/>
  <c r="D85" i="9"/>
  <c r="I124" i="9"/>
  <c r="I85" i="9"/>
  <c r="M49" i="4"/>
  <c r="F68" i="9"/>
  <c r="C85" i="9"/>
  <c r="D59" i="9"/>
  <c r="L59" i="9"/>
  <c r="M59" i="9" s="1"/>
  <c r="C69" i="9"/>
  <c r="M57" i="4"/>
  <c r="D69" i="9"/>
  <c r="M23" i="4"/>
  <c r="C73" i="9"/>
  <c r="M45" i="4"/>
  <c r="E60" i="9"/>
  <c r="E124" i="9"/>
  <c r="F124" i="9"/>
  <c r="L65" i="9"/>
  <c r="M65" i="9" s="1"/>
  <c r="C55" i="9"/>
  <c r="C117" i="9"/>
  <c r="E76" i="9"/>
  <c r="I92" i="9"/>
  <c r="E75" i="9"/>
  <c r="I59" i="9"/>
  <c r="F53" i="9"/>
  <c r="D96" i="9"/>
  <c r="D76" i="9"/>
  <c r="C123" i="9"/>
  <c r="E123" i="9"/>
  <c r="F123" i="9"/>
  <c r="E84" i="9"/>
  <c r="L123" i="9"/>
  <c r="M123" i="9" s="1"/>
  <c r="D117" i="9"/>
  <c r="E117" i="9"/>
  <c r="I117" i="9"/>
  <c r="I76" i="9"/>
  <c r="L96" i="9"/>
  <c r="M96" i="9" s="1"/>
  <c r="M58" i="9"/>
  <c r="M55" i="9"/>
  <c r="K18" i="4"/>
  <c r="C84" i="9"/>
  <c r="D94" i="9"/>
  <c r="E121" i="9"/>
  <c r="I68" i="9"/>
  <c r="I94" i="9"/>
  <c r="L94" i="9"/>
  <c r="M94" i="9" s="1"/>
  <c r="L69" i="9"/>
  <c r="M69" i="9" s="1"/>
  <c r="D95" i="9"/>
  <c r="E74" i="9"/>
  <c r="F65" i="9"/>
  <c r="L85" i="9"/>
  <c r="M85" i="9" s="1"/>
  <c r="E94" i="9"/>
  <c r="L74" i="9"/>
  <c r="M74" i="9" s="1"/>
  <c r="M31" i="4"/>
  <c r="F69" i="9"/>
  <c r="L117" i="9"/>
  <c r="M117" i="9" s="1"/>
  <c r="F85" i="9"/>
  <c r="C95" i="9"/>
  <c r="K62" i="4"/>
  <c r="C94" i="9"/>
  <c r="I69" i="9"/>
  <c r="I95" i="9"/>
  <c r="F74" i="9"/>
  <c r="F56" i="9"/>
  <c r="K82" i="4"/>
  <c r="K26" i="4"/>
  <c r="M15" i="4"/>
  <c r="L56" i="9"/>
  <c r="M56" i="9" s="1"/>
  <c r="F55" i="9"/>
  <c r="M68" i="9"/>
  <c r="M69" i="4"/>
  <c r="D121" i="9"/>
  <c r="I74" i="9"/>
  <c r="E79" i="9"/>
  <c r="F121" i="9"/>
  <c r="D74" i="9"/>
  <c r="J74" i="9" s="1"/>
  <c r="L79" i="9"/>
  <c r="M79" i="9" s="1"/>
  <c r="E96" i="9"/>
  <c r="C121" i="9"/>
  <c r="L121" i="9"/>
  <c r="M121" i="9" s="1"/>
  <c r="M75" i="4"/>
  <c r="I75" i="9"/>
  <c r="M25" i="4"/>
  <c r="F75" i="9"/>
  <c r="D123" i="9"/>
  <c r="L75" i="9"/>
  <c r="M75" i="9" s="1"/>
  <c r="D73" i="9"/>
  <c r="K16" i="4"/>
  <c r="E68" i="9"/>
  <c r="D68" i="9"/>
  <c r="D101" i="9"/>
  <c r="D55" i="9"/>
  <c r="E55" i="9" s="1"/>
  <c r="M77" i="9"/>
  <c r="C68" i="9"/>
  <c r="M7" i="4"/>
  <c r="L84" i="9"/>
  <c r="M84" i="9" s="1"/>
  <c r="D79" i="9"/>
  <c r="I63" i="9"/>
  <c r="C96" i="9"/>
  <c r="K78" i="4"/>
  <c r="E101" i="9"/>
  <c r="C63" i="9"/>
  <c r="C101" i="9"/>
  <c r="F84" i="9"/>
  <c r="K32" i="4"/>
  <c r="I79" i="9"/>
  <c r="D63" i="9"/>
  <c r="F96" i="9"/>
  <c r="D103" i="9"/>
  <c r="F63" i="9"/>
  <c r="D84" i="9"/>
  <c r="F66" i="9"/>
  <c r="C79" i="9"/>
  <c r="E103" i="9"/>
  <c r="E63" i="9"/>
  <c r="I103" i="9"/>
  <c r="L103" i="9"/>
  <c r="M103" i="9" s="1"/>
  <c r="L102" i="9"/>
  <c r="M102" i="9" s="1"/>
  <c r="I101" i="9"/>
  <c r="F101" i="9"/>
  <c r="D56" i="9"/>
  <c r="E56" i="9" s="1"/>
  <c r="F62" i="9"/>
  <c r="I5" i="4"/>
  <c r="I2" i="4"/>
  <c r="D54" i="9" s="1"/>
  <c r="H40" i="9" s="1"/>
  <c r="M91" i="4"/>
  <c r="M127" i="9"/>
  <c r="M116" i="9"/>
  <c r="E71" i="9"/>
  <c r="D71" i="9"/>
  <c r="C71" i="9"/>
  <c r="F71" i="9"/>
  <c r="E114" i="9"/>
  <c r="M55" i="4"/>
  <c r="M77" i="4"/>
  <c r="I78" i="9"/>
  <c r="L98" i="9"/>
  <c r="M98" i="9" s="1"/>
  <c r="D98" i="9"/>
  <c r="J98" i="9" s="1"/>
  <c r="F73" i="9"/>
  <c r="D114" i="9"/>
  <c r="J114" i="9" s="1"/>
  <c r="C126" i="9"/>
  <c r="J126" i="9" s="1"/>
  <c r="C66" i="9"/>
  <c r="C119" i="9"/>
  <c r="F54" i="9"/>
  <c r="C99" i="9"/>
  <c r="C54" i="9"/>
  <c r="H39" i="9" s="1"/>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L104" i="9"/>
  <c r="M104" i="9" s="1"/>
  <c r="C78" i="9"/>
  <c r="J78" i="9" s="1"/>
  <c r="E97" i="9"/>
  <c r="F104" i="9"/>
  <c r="E78" i="9"/>
  <c r="M115" i="9"/>
  <c r="C104" i="9"/>
  <c r="J104" i="9" s="1"/>
  <c r="I90" i="9"/>
  <c r="I1" i="4"/>
  <c r="D53" i="9" s="1"/>
  <c r="E104" i="9"/>
  <c r="F90" i="9"/>
  <c r="I104" i="9"/>
  <c r="M29" i="4"/>
  <c r="D90" i="9"/>
  <c r="J90" i="9" s="1"/>
  <c r="K8" i="4"/>
  <c r="D93" i="9"/>
  <c r="E73" i="9"/>
  <c r="I91" i="9"/>
  <c r="F88" i="9"/>
  <c r="F119" i="9"/>
  <c r="E58" i="9"/>
  <c r="D91" i="9"/>
  <c r="F81" i="9"/>
  <c r="I88" i="9"/>
  <c r="M63" i="9"/>
  <c r="M62" i="9"/>
  <c r="E91" i="9"/>
  <c r="D81" i="9"/>
  <c r="C88" i="9"/>
  <c r="I81" i="9"/>
  <c r="D105" i="9"/>
  <c r="C105" i="9"/>
  <c r="L89" i="9"/>
  <c r="M89" i="9" s="1"/>
  <c r="E81" i="9"/>
  <c r="M11" i="4"/>
  <c r="C89" i="9"/>
  <c r="C81" i="9"/>
  <c r="C77" i="9"/>
  <c r="K52" i="4"/>
  <c r="L119" i="9"/>
  <c r="M119" i="9" s="1"/>
  <c r="L106" i="9"/>
  <c r="M106" i="9" s="1"/>
  <c r="D119" i="9"/>
  <c r="C106" i="9"/>
  <c r="J106" i="9" s="1"/>
  <c r="I106" i="9"/>
  <c r="D58" i="9"/>
  <c r="D77" i="9"/>
  <c r="F100" i="9"/>
  <c r="I58" i="9"/>
  <c r="M76" i="9"/>
  <c r="I100" i="9"/>
  <c r="F58"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C15" i="6"/>
  <c r="B38" i="9"/>
  <c r="I39" i="9"/>
  <c r="R41" i="9"/>
  <c r="T41" i="9"/>
  <c r="L42" i="9"/>
  <c r="C40" i="9" s="1"/>
  <c r="L11" i="9"/>
  <c r="P41" i="9"/>
  <c r="N41" i="9"/>
  <c r="J40" i="9"/>
  <c r="H44" i="9"/>
  <c r="H45" i="9"/>
  <c r="I44" i="9"/>
  <c r="R46" i="9"/>
  <c r="L47" i="9"/>
  <c r="C45" i="9" s="1"/>
  <c r="N46" i="9"/>
  <c r="T46" i="9"/>
  <c r="L13" i="9"/>
  <c r="P46" i="9"/>
  <c r="J87" i="9" l="1"/>
  <c r="J115" i="9"/>
  <c r="J76" i="9"/>
  <c r="J59" i="9"/>
  <c r="J103" i="9"/>
  <c r="J85" i="9"/>
  <c r="J117" i="9"/>
  <c r="J73" i="9"/>
  <c r="J69" i="9"/>
  <c r="J95" i="9"/>
  <c r="J96" i="9"/>
  <c r="J94" i="9"/>
  <c r="J123" i="9"/>
  <c r="J101" i="9"/>
  <c r="J84" i="9"/>
  <c r="J121" i="9"/>
  <c r="J66" i="9"/>
  <c r="J71" i="9"/>
  <c r="J63" i="9"/>
  <c r="J79" i="9"/>
  <c r="J55" i="9"/>
  <c r="J68" i="9"/>
  <c r="J56" i="9"/>
  <c r="J119"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I54" i="9" l="1"/>
  <c r="E130" i="9"/>
  <c r="J118" i="9"/>
  <c r="C130" i="9"/>
  <c r="J130" i="9" s="1"/>
  <c r="G118" i="9"/>
  <c r="G44" i="9"/>
  <c r="G47" i="9" s="1"/>
  <c r="I47" i="9" s="1"/>
  <c r="D41" i="9"/>
  <c r="G39" i="9"/>
  <c r="F47" i="9"/>
  <c r="F46" i="9"/>
  <c r="E41" i="9"/>
  <c r="D46" i="9"/>
  <c r="I45" i="9"/>
  <c r="I40" i="9"/>
  <c r="F41" i="9"/>
  <c r="F42" i="9"/>
  <c r="E46" i="9"/>
  <c r="G46" i="9" l="1"/>
  <c r="K47" i="9"/>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<sst xmlns="http://schemas.openxmlformats.org/spreadsheetml/2006/main" count="3376" uniqueCount="1887">
  <si>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</si>
  <si>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</si>
  <si>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</si>
  <si>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</si>
  <si>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</si>
  <si>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</si>
  <si>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</si>
  <si>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</si>
  <si>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</si>
  <si>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</si>
  <si>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</si>
  <si>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</si>
  <si>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</si>
  <si>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</si>
  <si>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</si>
  <si>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</si>
  <si>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</si>
  <si>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</si>
  <si>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</si>
  <si>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</si>
  <si>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</si>
  <si>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</si>
  <si>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</si>
  <si>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</si>
  <si>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</si>
  <si>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</si>
  <si>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</si>
  <si>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</si>
  <si>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</si>
  <si>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</si>
  <si>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</si>
  <si>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</si>
  <si>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</si>
  <si>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</si>
  <si>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</si>
  <si>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</si>
  <si>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</si>
  <si>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</si>
  <si>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</si>
  <si>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</si>
  <si>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</si>
  <si>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</si>
  <si>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</si>
  <si>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</si>
  <si>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</si>
  <si>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</si>
  <si>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</si>
  <si>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</si>
  <si>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</si>
  <si>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</si>
  <si>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</si>
  <si>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</si>
  <si>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</si>
  <si>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</si>
  <si>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</si>
  <si>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</si>
  <si>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</si>
  <si>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</si>
  <si>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</si>
  <si>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</si>
  <si>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</si>
  <si>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</si>
  <si>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</si>
  <si>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</si>
  <si>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</si>
  <si>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</si>
  <si>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</si>
  <si>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</si>
  <si>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</si>
  <si>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</si>
  <si>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</si>
  <si>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</si>
  <si>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</si>
  <si>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</si>
  <si>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</si>
  <si>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</si>
  <si>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</si>
  <si>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</si>
  <si>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</si>
  <si>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</si>
  <si>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</si>
  <si>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</si>
  <si>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</si>
  <si>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</si>
  <si>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</si>
  <si>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</si>
  <si>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</si>
  <si>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</si>
  <si>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</si>
  <si>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</si>
  <si>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</si>
  <si>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</si>
  <si>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</si>
  <si>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</si>
  <si>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</si>
  <si>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</si>
  <si>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</si>
  <si>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</si>
  <si>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</si>
  <si>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</si>
  <si>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</si>
  <si>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</si>
  <si>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</si>
  <si>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</si>
  <si>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</si>
  <si>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</si>
  <si>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</si>
  <si>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</si>
  <si>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</si>
  <si>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</si>
  <si>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</si>
  <si>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</si>
  <si>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</si>
  <si>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</si>
  <si>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</si>
  <si>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</si>
  <si>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</si>
  <si>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</si>
  <si>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</si>
  <si>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</si>
  <si>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</si>
  <si>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</si>
  <si>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</si>
  <si>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</si>
  <si>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</si>
  <si>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</si>
  <si>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</si>
  <si>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</si>
  <si>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</si>
  <si>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</si>
  <si>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</si>
  <si>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</si>
  <si>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</si>
  <si>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</si>
  <si>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</si>
  <si>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</si>
  <si>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</si>
  <si>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</si>
  <si>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</si>
  <si>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</si>
  <si>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</si>
  <si>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</si>
  <si>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</si>
  <si>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</si>
  <si>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</si>
  <si>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</si>
  <si>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</si>
  <si>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</si>
  <si>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</si>
  <si>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</si>
  <si>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</si>
  <si>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</si>
  <si>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</si>
  <si>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</si>
  <si>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</si>
  <si>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</si>
  <si>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</si>
  <si>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</si>
  <si>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</si>
  <si>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</si>
  <si>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</si>
  <si>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</si>
  <si>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</si>
  <si>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</si>
  <si>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</si>
  <si>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</si>
  <si>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</si>
  <si>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</si>
  <si>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</si>
  <si>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</si>
  <si>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</si>
  <si>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</si>
  <si>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</si>
  <si>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</si>
  <si>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</si>
  <si>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</si>
  <si>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</si>
  <si>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</si>
  <si>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</si>
  <si>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</si>
  <si>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</si>
  <si>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</si>
  <si>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</si>
  <si>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</si>
  <si>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</si>
  <si>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</si>
  <si>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</si>
  <si>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</si>
  <si>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</si>
  <si>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</si>
  <si>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</si>
  <si>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</si>
  <si>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</si>
  <si>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</si>
  <si>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</si>
  <si>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</si>
  <si>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</si>
  <si>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</si>
  <si>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</si>
  <si>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</si>
  <si>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</si>
  <si>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</si>
  <si>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</si>
  <si>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</si>
  <si>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</si>
  <si>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</si>
  <si>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</si>
  <si>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</si>
  <si>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</si>
  <si>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</si>
  <si>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</si>
  <si>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</si>
  <si>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</si>
  <si>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</si>
  <si>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</si>
  <si>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</si>
  <si>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</si>
  <si>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</si>
  <si>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</si>
  <si>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</si>
  <si>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</si>
  <si>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</si>
  <si>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</si>
  <si>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</si>
  <si>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</si>
  <si>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</si>
  <si>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</si>
  <si>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</si>
  <si>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</si>
  <si>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</si>
  <si>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</si>
  <si>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</si>
  <si>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</si>
  <si>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</si>
  <si>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</si>
  <si>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</si>
  <si>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</si>
  <si>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</si>
  <si>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</si>
  <si>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</si>
  <si>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</si>
  <si>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</si>
  <si>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</si>
  <si>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</si>
  <si>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</si>
  <si>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</si>
  <si>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</si>
  <si>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</si>
  <si>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</si>
  <si>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</si>
  <si>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</si>
  <si>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</si>
  <si>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</si>
  <si>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</si>
  <si>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</si>
  <si>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</si>
  <si>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</si>
  <si>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</si>
  <si>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</si>
  <si>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</si>
  <si>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</si>
  <si>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</si>
  <si>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</si>
  <si>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</si>
  <si>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</si>
  <si>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</si>
  <si>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</si>
  <si>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</si>
  <si>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</si>
  <si>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</si>
  <si>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</si>
  <si>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</si>
  <si>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</si>
  <si>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</si>
  <si>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</si>
  <si>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</si>
  <si>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</si>
  <si>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</si>
  <si>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</si>
  <si>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</si>
  <si>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</si>
  <si>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</si>
  <si>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</si>
  <si>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</si>
  <si>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</si>
  <si>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</si>
  <si>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</si>
  <si>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</si>
  <si>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</si>
  <si>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</si>
  <si>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</si>
  <si>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</si>
  <si>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</si>
  <si>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</si>
  <si>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</si>
  <si>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</si>
  <si>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</si>
  <si>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</si>
  <si>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</si>
  <si>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</si>
  <si>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</si>
  <si>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</si>
  <si>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</si>
  <si>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</si>
  <si>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</si>
  <si>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</si>
  <si>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</si>
  <si>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</si>
  <si>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</si>
  <si>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</si>
  <si>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</si>
  <si>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</si>
  <si>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</si>
  <si>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</si>
  <si>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</si>
  <si>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</si>
  <si>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</si>
  <si>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</si>
  <si>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</si>
  <si>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</si>
  <si>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</si>
  <si>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</si>
  <si>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</si>
  <si>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</si>
  <si>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</si>
  <si>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</si>
  <si>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</si>
  <si>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</si>
  <si>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</si>
  <si>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</si>
  <si>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</si>
  <si>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</si>
  <si>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</si>
  <si>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</si>
  <si>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</si>
  <si>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</si>
  <si>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</si>
  <si>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</si>
  <si>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</si>
  <si>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</si>
  <si>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</si>
  <si>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</si>
  <si>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</si>
  <si>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</si>
  <si>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</si>
  <si>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</si>
  <si>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</si>
  <si>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</si>
  <si>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</si>
  <si>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</si>
  <si>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</si>
  <si>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</si>
  <si>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</si>
  <si>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</si>
  <si>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</si>
  <si>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</si>
  <si>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</si>
  <si>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</si>
  <si>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</si>
  <si>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</si>
  <si>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</si>
  <si>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</si>
  <si>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</si>
  <si>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</si>
  <si>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</si>
  <si>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</si>
  <si>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</si>
  <si>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</si>
  <si>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</si>
  <si>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</si>
  <si>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</si>
  <si>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</si>
  <si>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</si>
  <si>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</si>
  <si>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</si>
  <si>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</si>
  <si>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</si>
  <si>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</si>
  <si>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</si>
  <si>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</si>
  <si>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</si>
  <si>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</si>
  <si>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</si>
  <si>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</si>
  <si>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</si>
  <si>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</si>
  <si>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</si>
  <si>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</si>
  <si>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</si>
  <si>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</si>
  <si>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</si>
  <si>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</si>
  <si>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</si>
  <si>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</si>
  <si>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</si>
  <si>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</si>
  <si>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</si>
  <si>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</si>
  <si>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</si>
  <si>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</si>
  <si>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</si>
  <si>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</si>
  <si>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</si>
  <si>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</si>
  <si>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</si>
  <si>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</si>
  <si>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</si>
  <si>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</si>
  <si>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</si>
  <si>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</si>
  <si>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</si>
  <si>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</si>
  <si>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</si>
  <si>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</si>
  <si>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</si>
  <si>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</si>
  <si>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</si>
  <si>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</si>
  <si>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</si>
  <si>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</si>
  <si>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</si>
  <si>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</si>
  <si>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</si>
  <si>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</si>
  <si>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</si>
  <si>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</si>
  <si>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</si>
  <si>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</si>
  <si>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</si>
  <si>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</si>
  <si>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</si>
  <si>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</si>
  <si>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</si>
  <si>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</si>
  <si>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</si>
  <si>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</si>
  <si>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</si>
  <si>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</si>
  <si>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</si>
  <si>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</si>
  <si>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</si>
  <si>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</si>
  <si>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</si>
  <si>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</si>
  <si>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</si>
  <si>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</si>
  <si>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</si>
  <si>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</si>
  <si>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</si>
  <si>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</si>
  <si>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</si>
  <si>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</si>
  <si>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</si>
  <si>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</si>
  <si>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</si>
  <si>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</si>
  <si>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</si>
  <si>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</si>
  <si>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</si>
  <si>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</si>
  <si>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</si>
  <si>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</si>
  <si>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</si>
  <si>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</si>
  <si>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</si>
  <si>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</si>
  <si>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</si>
  <si>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</si>
  <si>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</si>
  <si>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</si>
  <si>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</si>
  <si>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</si>
  <si>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</si>
  <si>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</si>
  <si>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</si>
  <si>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</si>
  <si>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</si>
  <si>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</si>
  <si>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</si>
  <si>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</si>
  <si>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</si>
  <si>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</si>
  <si>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</si>
  <si>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</si>
  <si>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</si>
  <si>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</si>
  <si>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</si>
  <si>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</si>
  <si>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</si>
  <si>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</si>
  <si>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</si>
  <si>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</si>
  <si>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</si>
  <si>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</si>
  <si>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</si>
  <si>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</si>
  <si>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</si>
  <si>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</si>
  <si>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</si>
  <si>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</si>
  <si>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</si>
  <si>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</si>
  <si>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</si>
  <si>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</si>
  <si>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</si>
  <si>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</si>
  <si>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</si>
  <si>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</si>
  <si>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</si>
  <si>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</si>
  <si>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</si>
  <si>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</si>
  <si>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</si>
  <si>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</si>
  <si>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</si>
  <si>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</si>
  <si>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</si>
  <si>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</si>
  <si>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</si>
  <si>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</si>
  <si>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</si>
  <si>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</si>
  <si>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</si>
  <si>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</si>
  <si>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</si>
  <si>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</si>
  <si>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</si>
  <si>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</si>
  <si>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</si>
  <si>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</si>
  <si>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</si>
  <si>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</si>
  <si>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</si>
  <si>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</si>
  <si>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</si>
  <si>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</si>
  <si>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</si>
  <si>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</si>
  <si>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</si>
  <si>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</si>
  <si>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</si>
  <si>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</si>
  <si>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</si>
  <si>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</si>
  <si>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</si>
  <si>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</si>
  <si>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</si>
  <si>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</si>
  <si>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</si>
  <si>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</si>
  <si>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</si>
  <si>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</si>
  <si>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</si>
  <si>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</si>
  <si>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</si>
  <si>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</si>
  <si>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</si>
  <si>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</si>
  <si>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</si>
  <si>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</si>
  <si>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</si>
  <si>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</si>
  <si>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</si>
  <si>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</si>
  <si>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</si>
  <si>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</si>
  <si>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</si>
  <si>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</si>
  <si>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</si>
  <si>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</si>
  <si>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</si>
  <si>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</si>
  <si>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</si>
  <si>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</si>
  <si>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</si>
  <si>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</si>
  <si>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</si>
  <si>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</si>
  <si>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</si>
  <si>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</si>
  <si>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</si>
  <si>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</si>
  <si>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</si>
  <si>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</si>
  <si>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</si>
  <si>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</si>
  <si>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</si>
  <si>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</si>
  <si>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</si>
  <si>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</si>
  <si>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</si>
  <si>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</si>
  <si>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</si>
  <si>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</si>
  <si>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</si>
  <si>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</si>
  <si>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</si>
  <si>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</si>
  <si>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</si>
  <si>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</si>
  <si>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</si>
  <si>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</si>
  <si>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</si>
  <si>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</si>
  <si>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</si>
  <si>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</si>
  <si>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</si>
  <si>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</si>
  <si>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</si>
  <si>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</si>
  <si>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</si>
  <si>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</si>
  <si>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</si>
  <si>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</si>
  <si>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</si>
  <si>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</si>
  <si>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</si>
  <si>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</si>
  <si>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</si>
  <si>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</si>
  <si>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</si>
  <si>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</si>
  <si>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</si>
  <si>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</si>
  <si>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</si>
  <si>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</si>
  <si>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</si>
  <si>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</si>
  <si>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</si>
  <si>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</si>
  <si>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</si>
  <si>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</si>
  <si>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</si>
  <si>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</si>
  <si>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</si>
  <si>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</si>
  <si>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</si>
  <si>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</si>
  <si>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</si>
  <si>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</si>
  <si>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</si>
  <si>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</si>
  <si>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</si>
  <si>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</si>
  <si>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</si>
  <si>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</si>
  <si>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</si>
  <si>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</si>
  <si>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</si>
  <si>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</si>
  <si>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</si>
  <si>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</si>
  <si>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</si>
  <si>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</si>
  <si>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</si>
  <si>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</si>
  <si>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</si>
  <si>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</si>
  <si>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</si>
  <si>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</si>
  <si>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</si>
  <si>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</si>
  <si>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</si>
  <si>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</si>
  <si>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</si>
  <si>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</si>
  <si>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</si>
  <si>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</si>
  <si>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</si>
  <si>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</si>
  <si>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</si>
  <si>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</si>
  <si>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</si>
  <si>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</si>
  <si>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</si>
  <si>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</si>
  <si>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</si>
  <si>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</si>
  <si>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</si>
  <si>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</si>
  <si>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</si>
  <si>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</si>
  <si>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</si>
  <si>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</si>
  <si>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</si>
  <si>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</si>
  <si>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</si>
  <si>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</si>
  <si>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</si>
  <si>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</si>
  <si>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</si>
  <si>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</si>
  <si>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</si>
  <si>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</si>
  <si>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</si>
  <si>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</si>
  <si>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</si>
  <si>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</si>
  <si>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</si>
  <si>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</si>
  <si>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</si>
  <si>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</si>
  <si>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</si>
  <si>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</si>
  <si>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</si>
  <si>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</si>
  <si>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</si>
  <si>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</si>
  <si>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</si>
  <si>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</si>
  <si>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</si>
  <si>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</si>
  <si>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</si>
  <si>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</si>
  <si>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</si>
  <si>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</si>
  <si>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</si>
  <si>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</si>
  <si>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</si>
  <si>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</si>
  <si>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</si>
  <si>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</si>
  <si>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</si>
  <si>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</si>
  <si>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</si>
  <si>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</si>
  <si>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</si>
  <si>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</si>
  <si>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</si>
  <si>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</si>
  <si>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</si>
  <si>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</si>
  <si>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</si>
  <si>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</si>
  <si>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</si>
  <si>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</si>
  <si>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</si>
  <si>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</si>
  <si>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</si>
  <si>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</si>
  <si>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</si>
  <si>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</si>
  <si>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</si>
  <si>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</si>
  <si>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</si>
  <si>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</si>
  <si>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</si>
  <si>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</si>
  <si>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</si>
  <si>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</si>
  <si>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</si>
  <si>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</si>
  <si>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</si>
  <si>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</si>
  <si>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</si>
  <si>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</si>
  <si>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</si>
  <si>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</si>
  <si>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</si>
  <si>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</si>
  <si>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</si>
  <si>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</si>
  <si>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</si>
  <si>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</si>
  <si>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</si>
  <si>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</si>
  <si>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</si>
  <si>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</si>
  <si>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</si>
  <si>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</si>
  <si>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</si>
  <si>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</si>
  <si>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</si>
  <si>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</si>
  <si>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</si>
  <si>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</si>
  <si>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</si>
  <si>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</si>
  <si>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</si>
  <si>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</si>
  <si>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</si>
  <si>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</si>
  <si>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</si>
  <si>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</si>
  <si>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</si>
  <si>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</si>
  <si>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</si>
  <si>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</si>
  <si>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</si>
  <si>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</si>
  <si>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</si>
  <si>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</si>
  <si>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</si>
  <si>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</si>
  <si>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</si>
  <si>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</si>
  <si>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</si>
  <si>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</si>
  <si>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</si>
  <si>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</si>
  <si>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</si>
  <si>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</si>
  <si>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</si>
  <si>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</si>
  <si>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</si>
  <si>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</si>
  <si>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</si>
  <si>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</si>
  <si>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</si>
  <si>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</si>
  <si>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</si>
  <si>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</si>
  <si>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</si>
  <si>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</si>
  <si>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</si>
  <si>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</si>
  <si>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</si>
  <si>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</si>
  <si>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</si>
  <si>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</si>
  <si>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</si>
  <si>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</si>
  <si>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</si>
  <si>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</si>
  <si>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</si>
  <si>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</si>
  <si>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</si>
  <si>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</si>
  <si>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</si>
  <si>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</si>
  <si>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</si>
  <si>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</si>
  <si>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</si>
  <si>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</si>
  <si>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</si>
  <si>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</si>
  <si>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</si>
  <si>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</si>
  <si>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</si>
  <si>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</si>
  <si>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</si>
  <si>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</si>
  <si>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</si>
  <si>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</si>
  <si>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</si>
  <si>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</si>
  <si>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</si>
  <si>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</si>
  <si>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</si>
  <si>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</si>
  <si>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</si>
  <si>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</si>
  <si>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</si>
  <si>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</si>
  <si>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</si>
  <si>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</si>
  <si>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</si>
  <si>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</si>
  <si>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</si>
  <si>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</si>
  <si>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</si>
  <si>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</si>
  <si>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</si>
  <si>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</si>
  <si>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</si>
  <si>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</si>
  <si>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</si>
  <si>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</si>
  <si>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</si>
  <si>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</si>
  <si>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</si>
  <si>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</si>
  <si>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</si>
  <si>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</si>
  <si>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</si>
  <si>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</si>
  <si>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</si>
  <si>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</si>
  <si>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</si>
  <si>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</si>
  <si>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</si>
  <si>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</si>
  <si>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</si>
  <si>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</si>
  <si>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</si>
  <si>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</si>
  <si>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</si>
  <si>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</si>
  <si>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</si>
  <si>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</si>
  <si>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</si>
  <si>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</si>
  <si>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</si>
  <si>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</si>
  <si>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</si>
  <si>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</si>
  <si>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</si>
  <si>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</si>
  <si>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</si>
  <si>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</si>
  <si>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</si>
  <si>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</si>
  <si>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</si>
  <si>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</si>
  <si>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</si>
  <si>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</si>
  <si>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</si>
  <si>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</si>
  <si>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</si>
  <si>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</si>
  <si>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</si>
  <si>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</si>
  <si>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</si>
  <si>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</si>
  <si>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</si>
  <si>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</si>
  <si>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</si>
  <si>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</si>
  <si>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</si>
  <si>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</si>
  <si>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</si>
  <si>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</si>
  <si>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</si>
  <si>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</si>
  <si>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</si>
  <si>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</si>
  <si>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</si>
  <si>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</si>
  <si>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</si>
  <si>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</si>
  <si>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</si>
  <si>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</si>
  <si>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</si>
  <si>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</si>
  <si>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</si>
  <si>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</si>
  <si>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</si>
  <si>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</si>
  <si>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</si>
  <si>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</si>
  <si>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</si>
  <si>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</si>
  <si>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</si>
  <si>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</si>
  <si>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</si>
  <si>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</si>
  <si>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</si>
  <si>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</si>
  <si>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</si>
  <si>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</si>
  <si>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</si>
  <si>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</si>
  <si>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</si>
  <si>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</si>
  <si>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</si>
  <si>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</si>
  <si>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</si>
  <si>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</si>
  <si>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</si>
  <si>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</si>
  <si>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</si>
  <si>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</si>
  <si>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</si>
  <si>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</si>
  <si>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</si>
  <si>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</si>
  <si>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</si>
  <si>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</si>
  <si>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</si>
  <si>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</si>
  <si>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</si>
  <si>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</si>
  <si>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</si>
  <si>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</si>
  <si>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</si>
  <si>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</si>
  <si>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</si>
  <si>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</si>
  <si>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</si>
  <si>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</si>
  <si>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</si>
  <si>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</si>
  <si>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</si>
  <si>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</si>
  <si>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</si>
  <si>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</si>
  <si>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</si>
  <si>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</si>
  <si>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</si>
  <si>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</si>
  <si>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</si>
  <si>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</si>
  <si>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</si>
  <si>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</si>
  <si>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</si>
  <si>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</si>
  <si>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</si>
  <si>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</si>
  <si>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</si>
  <si>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</si>
  <si>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</si>
  <si>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</si>
  <si>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</si>
  <si>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</si>
  <si>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</si>
  <si>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</si>
  <si>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</si>
  <si>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</si>
  <si>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</si>
  <si>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</si>
  <si>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</si>
  <si>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</si>
  <si>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</si>
  <si>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</si>
  <si>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</si>
  <si>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</si>
  <si>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</si>
  <si>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</si>
  <si>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</si>
  <si>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</si>
  <si>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</si>
  <si>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</si>
  <si>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</si>
  <si>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</si>
  <si>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</si>
  <si>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</si>
  <si>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</si>
  <si>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</si>
  <si>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</si>
  <si>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</si>
  <si>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</si>
  <si>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</si>
  <si>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</si>
  <si>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</si>
  <si>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</si>
  <si>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</si>
  <si>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</si>
  <si>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</si>
  <si>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</si>
  <si>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</si>
  <si>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</si>
  <si>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</si>
  <si>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</si>
  <si>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</si>
  <si>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</si>
  <si>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</si>
  <si>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</si>
  <si>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</si>
  <si>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</si>
  <si>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</si>
  <si>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</si>
  <si>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</si>
  <si>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</si>
  <si>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</si>
  <si>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</si>
  <si>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</si>
  <si>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</si>
  <si>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</si>
  <si>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</si>
  <si>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</si>
  <si>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</si>
  <si>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</si>
  <si>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</si>
  <si>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</si>
  <si>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</si>
  <si>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</si>
  <si>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</si>
  <si>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</si>
  <si>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</si>
  <si>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</si>
  <si>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</si>
  <si>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</si>
  <si>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</si>
  <si>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</si>
  <si>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</si>
  <si>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</si>
  <si>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</si>
  <si>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</si>
  <si>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</si>
  <si>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</si>
  <si>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</si>
  <si>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</si>
  <si>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</si>
  <si>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</si>
  <si>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</si>
  <si>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</si>
  <si>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</si>
  <si>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</si>
  <si>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</si>
  <si>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</si>
  <si>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</si>
  <si>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</si>
  <si>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</si>
  <si>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</si>
  <si>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</si>
  <si>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</si>
  <si>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</si>
  <si>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</si>
  <si>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</si>
  <si>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</si>
  <si>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</si>
  <si>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</si>
  <si>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</si>
  <si>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</si>
  <si>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</si>
  <si>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</si>
  <si>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</si>
  <si>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</si>
  <si>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</si>
  <si>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</si>
  <si>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</si>
  <si>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</si>
  <si>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</si>
  <si>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</si>
  <si>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</si>
  <si>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</si>
  <si>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</si>
  <si>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</si>
  <si>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</si>
  <si>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</si>
  <si>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</si>
  <si>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</si>
  <si>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</si>
  <si>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</si>
  <si>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</si>
  <si>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</si>
  <si>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</si>
  <si>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</si>
  <si>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</si>
  <si>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</si>
  <si>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</si>
  <si>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</si>
  <si>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</si>
  <si>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</si>
  <si>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</si>
  <si>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</si>
  <si>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</si>
  <si>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</si>
  <si>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</si>
  <si>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</si>
  <si>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</si>
  <si>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</si>
  <si>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</si>
  <si>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</si>
  <si>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</si>
  <si>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</si>
  <si>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</si>
  <si>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</si>
  <si>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</si>
  <si>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</si>
  <si>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</si>
  <si>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</si>
  <si>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</si>
  <si>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</si>
  <si>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</si>
  <si>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</si>
  <si>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</si>
  <si>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</si>
  <si>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</si>
  <si>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</si>
  <si>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</si>
  <si>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</si>
  <si>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</si>
  <si>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</si>
  <si>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</si>
  <si>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</si>
  <si>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</si>
  <si>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</si>
  <si>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</si>
  <si>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</si>
  <si>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</si>
  <si>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</si>
  <si>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</si>
  <si>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</si>
  <si>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</si>
  <si>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</si>
  <si>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</si>
  <si>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</si>
  <si>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</si>
  <si>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</si>
  <si>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</si>
  <si>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</si>
  <si>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</si>
  <si>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</si>
  <si>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</si>
  <si>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</si>
  <si>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</si>
  <si>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</si>
  <si>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</si>
  <si>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</si>
  <si>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</si>
  <si>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</si>
  <si>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</si>
  <si>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</si>
  <si>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</si>
  <si>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</si>
  <si>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</si>
  <si>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</si>
  <si>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</si>
  <si>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</si>
  <si>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</si>
  <si>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</si>
  <si>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</si>
  <si>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</si>
  <si>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</si>
  <si>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</si>
  <si>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</si>
  <si>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</si>
  <si>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</si>
  <si>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</si>
  <si>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</si>
  <si>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</si>
  <si>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</si>
  <si>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</si>
  <si>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</si>
  <si>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</si>
  <si>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</si>
  <si>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</si>
  <si>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</si>
  <si>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</si>
  <si>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</si>
  <si>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</si>
  <si>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</si>
  <si>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</si>
  <si>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</si>
  <si>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</si>
  <si>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</si>
  <si>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</si>
  <si>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</si>
  <si>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</si>
  <si>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</si>
  <si>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</si>
  <si>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</si>
  <si>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</si>
  <si>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</si>
  <si>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</si>
  <si>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</si>
  <si>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</si>
  <si>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</si>
  <si>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</si>
  <si>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</si>
  <si>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</si>
  <si>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</si>
  <si>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</si>
  <si>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</si>
  <si>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</si>
  <si>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</si>
  <si>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</si>
  <si>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</si>
  <si>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</si>
  <si>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</si>
  <si>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</si>
  <si>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</si>
  <si>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</si>
  <si>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</si>
  <si>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</si>
  <si>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</si>
  <si>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</si>
  <si>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</si>
  <si>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</si>
  <si>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</si>
  <si>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</si>
  <si>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</si>
  <si>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</si>
  <si>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</si>
  <si>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</si>
  <si>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</si>
  <si>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</si>
  <si>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</si>
  <si>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</si>
  <si>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</si>
  <si>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</si>
  <si>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</si>
  <si>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</si>
  <si>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</si>
  <si>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</si>
  <si>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</si>
  <si>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</si>
  <si>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</si>
  <si>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</si>
  <si>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</si>
  <si>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</si>
  <si>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</si>
  <si>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</si>
  <si>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</si>
  <si>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</si>
  <si>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</si>
  <si>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</si>
  <si>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</si>
  <si>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</si>
  <si>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</si>
  <si>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</si>
  <si>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</si>
  <si>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</si>
  <si>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</si>
  <si>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</si>
  <si>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</si>
  <si>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</si>
  <si>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</si>
  <si>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</si>
  <si>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</si>
  <si>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</si>
  <si>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</si>
  <si>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</si>
  <si>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</si>
  <si>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</si>
  <si>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</si>
  <si>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</si>
  <si>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</si>
  <si>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</si>
  <si>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</si>
  <si>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</si>
  <si>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</si>
  <si>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</si>
  <si>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</si>
  <si>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</si>
  <si>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</si>
  <si>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</si>
  <si>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</si>
  <si>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</si>
  <si>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</si>
  <si>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</si>
  <si>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</si>
  <si>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</si>
  <si>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</si>
  <si>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</si>
  <si>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</si>
  <si>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</si>
  <si>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</si>
  <si>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</si>
  <si>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</si>
  <si>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</si>
  <si>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</si>
  <si>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</si>
  <si>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</si>
  <si>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</si>
  <si>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</si>
  <si>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</si>
  <si>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</si>
  <si>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</si>
  <si>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</si>
  <si>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</si>
  <si>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</si>
  <si>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</si>
  <si>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</si>
  <si>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</si>
  <si>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</si>
  <si>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</si>
  <si>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</si>
  <si>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</si>
  <si>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</si>
  <si>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</si>
  <si>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</si>
  <si>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</si>
  <si>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</si>
  <si>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</si>
  <si>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</si>
  <si>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</si>
  <si>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</si>
  <si>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</si>
  <si>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</si>
  <si>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</si>
  <si>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</si>
  <si>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</si>
  <si>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</si>
  <si>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</si>
  <si>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</si>
  <si>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</si>
  <si>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</si>
  <si>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</si>
  <si>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</si>
  <si>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</si>
  <si>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</si>
  <si>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</si>
  <si>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</si>
  <si>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</si>
  <si>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</si>
  <si>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</si>
  <si>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</si>
  <si>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</si>
  <si>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</si>
  <si>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</si>
  <si>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</si>
  <si>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</si>
  <si>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</si>
  <si>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</si>
  <si>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</si>
  <si>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</si>
  <si>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</si>
  <si>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</si>
  <si>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</si>
  <si>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</si>
  <si>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</si>
  <si>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</si>
  <si>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</si>
  <si>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</si>
  <si>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</si>
  <si>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</si>
  <si>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</si>
  <si>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</si>
  <si>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</si>
  <si>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</si>
  <si>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</si>
  <si>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</si>
  <si>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</si>
  <si>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</si>
  <si>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</si>
  <si>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</si>
  <si>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</si>
  <si>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</si>
  <si>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</si>
  <si>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</si>
  <si>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</si>
  <si>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</si>
  <si>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</si>
  <si>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</si>
  <si>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</si>
  <si>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</si>
  <si>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</si>
  <si>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</si>
  <si>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</si>
  <si>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</si>
  <si>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</si>
  <si>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</si>
  <si>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</si>
  <si>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</si>
  <si>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</si>
  <si>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</si>
  <si>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</si>
  <si>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</si>
  <si>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</si>
  <si>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</si>
  <si>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</si>
  <si>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</si>
  <si>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</si>
  <si>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</si>
  <si>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</si>
  <si>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</si>
  <si>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</si>
  <si>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</si>
  <si>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</si>
  <si>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</si>
  <si>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</si>
  <si>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</si>
  <si>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</si>
  <si>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</si>
  <si>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</si>
  <si>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</si>
  <si>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</si>
  <si>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</si>
  <si>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</si>
  <si>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</si>
  <si>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</si>
  <si>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</si>
  <si>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</si>
  <si>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</si>
  <si>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</si>
  <si>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</si>
  <si>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</si>
  <si>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</si>
  <si>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</si>
  <si>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</si>
  <si>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</si>
  <si>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</si>
  <si>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</si>
  <si>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</si>
  <si>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</si>
  <si>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</si>
  <si>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</si>
  <si>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</si>
  <si>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</si>
  <si>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</si>
  <si>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</si>
  <si>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</si>
  <si>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</si>
  <si>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</si>
  <si>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</si>
  <si>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</si>
  <si>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</si>
  <si>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</si>
  <si>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</si>
  <si>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</si>
  <si>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</si>
  <si>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</si>
  <si>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</si>
  <si>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</si>
  <si>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</si>
  <si>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</si>
  <si>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</si>
  <si>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</si>
  <si>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</si>
  <si>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</si>
  <si>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</si>
  <si>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</si>
  <si>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</si>
  <si>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</si>
  <si>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</si>
  <si>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</si>
  <si>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</si>
  <si>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</si>
  <si>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</si>
  <si>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</si>
  <si>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</si>
  <si>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</si>
  <si>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</si>
  <si>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</si>
  <si>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</si>
  <si>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</si>
  <si>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</si>
  <si>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</si>
  <si>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</si>
  <si>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</si>
  <si>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</si>
  <si>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</si>
  <si>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</si>
  <si>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</si>
  <si>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</si>
  <si>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vzpieranie - bežné transfery</t>
  </si>
  <si>
    <t>Osoba 1</t>
  </si>
  <si>
    <t>Mzdy 25001</t>
  </si>
  <si>
    <t>Osoba 1, osoba 2, osoba 3 a osoba 4</t>
  </si>
  <si>
    <t>Hrubé mzdy vrátane odvodov počet fyzických osôb:  obdobie : január 2025</t>
  </si>
  <si>
    <t>Hrubé mzdy vrátane odvodov počet fyzických osôb : obdobie : január 2025</t>
  </si>
  <si>
    <t>Osoba 1, osoba 2, osoba 3</t>
  </si>
  <si>
    <t>Mzdy 25002</t>
  </si>
  <si>
    <t>Hrubé mzdy vrátane odvodov počet fyzických osôb:  obdobie : február 2025</t>
  </si>
  <si>
    <t>Hrubé mzdy vrátane odvodov počet fyzických osôb : obdobie : február 2025</t>
  </si>
  <si>
    <t>vedenie učtu za 1/2025</t>
  </si>
  <si>
    <t>vedenie učtu za 2/2025</t>
  </si>
  <si>
    <t>VUB a.s.</t>
  </si>
  <si>
    <t>B00125</t>
  </si>
  <si>
    <t>B00225</t>
  </si>
  <si>
    <t>00125</t>
  </si>
  <si>
    <t>00225</t>
  </si>
  <si>
    <t>FA 2250022</t>
  </si>
  <si>
    <t>FA 2250035</t>
  </si>
  <si>
    <t>FA 2250013</t>
  </si>
  <si>
    <t>FA 2250042</t>
  </si>
  <si>
    <t>FA 2250014</t>
  </si>
  <si>
    <t>FA 2250027</t>
  </si>
  <si>
    <t>FA 2250029</t>
  </si>
  <si>
    <t>FA 2250018</t>
  </si>
  <si>
    <t>FA 2250030</t>
  </si>
  <si>
    <t>FA 2250016</t>
  </si>
  <si>
    <t>FA 2250026</t>
  </si>
  <si>
    <t>TJ Tatran Krásno nad Kysucou Oddielový klub Vzpierania</t>
  </si>
  <si>
    <t>FAST PLUS, a.s.</t>
  </si>
  <si>
    <t>VK KOFI Trenčín</t>
  </si>
  <si>
    <t>ŠKV POVAŽAN Nové Mesto nad Váhom</t>
  </si>
  <si>
    <t>Klub vzpierania a silového trojboja Hurbanovo</t>
  </si>
  <si>
    <t>MKV a SŠ Košice</t>
  </si>
  <si>
    <t>Podpora klubov/TJ Tatran Krásno n.Kysucou - 1. kola ligy ml. žiakov   8.2.2025 Nové Mesto nad Vá</t>
  </si>
  <si>
    <t>Podpora klubov/TJ Tatran Krásno n.Kysucou - CTM  doplnky výživy, regenerácia-termálne bazény, šp</t>
  </si>
  <si>
    <t>Podpora klubov/ VK KOFI TN-1. kolo ligy  MLŽ 8.2.2025  Veľký Meder cestovné, stravné 5 osôb</t>
  </si>
  <si>
    <t xml:space="preserve">Podpora klubov/ VK KOFI TN - 1. kola ligy starších žiakov Velký Meder  15.3.2025  </t>
  </si>
  <si>
    <t>Podpora klubov/ POVAŽAN Nové Mesto n.V. - 1.kolo ligy MLŽ Nové Mesto nad Váhom 8.2.2025 technick</t>
  </si>
  <si>
    <t>Podpora klubov/ POVAŽAN Nové Mesto n.V. - CTM vpieračské pódium, doplnky výživy, tatami elite pu</t>
  </si>
  <si>
    <t>Podpora klubov/ POVAŽAN Nové Mesto n.V. - 1.kolo ligy mužov Nové Mesto nad Váhom 15.2.2025 techn</t>
  </si>
  <si>
    <t>Podpora klubov/KVST Hurbanovo - 1. kola ligy ml. žiakov   8.2.2025 Velky Meder cestovné, stravné</t>
  </si>
  <si>
    <t>Podpora klubov/KVST Hurbanovo -1. kola 2. a 3.ligy mužov 15.2.2025 Hurbanovo technické zabezpeče</t>
  </si>
  <si>
    <t>Podpora klubov/MKVaSŠ Thermál V.Meder -  SAMSUNG TV SMART 4K,  podlahový stojan TV STELL</t>
  </si>
  <si>
    <t>Podpora klubov/MKVaSŠ KE -  1 kola 2.a 3. ligy  15.2.2025 Košice technické zabezpečeie</t>
  </si>
  <si>
    <t>52025</t>
  </si>
  <si>
    <t>42025451</t>
  </si>
  <si>
    <t>122025</t>
  </si>
  <si>
    <t>25020001</t>
  </si>
  <si>
    <t>25020005</t>
  </si>
  <si>
    <t>25020004</t>
  </si>
  <si>
    <t>42139970</t>
  </si>
  <si>
    <t>12025</t>
  </si>
  <si>
    <t>22025</t>
  </si>
  <si>
    <t>50805177</t>
  </si>
  <si>
    <t>42114691</t>
  </si>
  <si>
    <t>35300053</t>
  </si>
  <si>
    <t>35712783</t>
  </si>
  <si>
    <t>250100002</t>
  </si>
  <si>
    <t>35552867</t>
  </si>
  <si>
    <t>ID 2 50014</t>
  </si>
  <si>
    <t>2 50014</t>
  </si>
  <si>
    <t>Športová príprava ZCTM 1.Q 2025 Cepko zdravot. materiál, doplnky výživy, športové oblečenie</t>
  </si>
  <si>
    <t>Cepko Matej</t>
  </si>
  <si>
    <t>FA 2250052</t>
  </si>
  <si>
    <t xml:space="preserve">Podpora klubov/TJ Tatran Krásno n.Kysucou - 1. kolo ligy starších žiakov 15.3.2025 Kysucké Nové </t>
  </si>
  <si>
    <t>FA 2250049</t>
  </si>
  <si>
    <t>FA 2250053</t>
  </si>
  <si>
    <t>Podpora klubov/ VK Družstevná pri Hornáde  - 1. kolo ligy dorastencov 22.3.2025 Košice cestovné,</t>
  </si>
  <si>
    <t>Podpora klubov/ VK Družstevná pri Hornáde  - 1. kolo ligy starších žiakov 15.3.2025 Kysucké Nové</t>
  </si>
  <si>
    <t>VK Družstevná pri Hornáde</t>
  </si>
  <si>
    <t>FA 2250046</t>
  </si>
  <si>
    <t>FA 2250050</t>
  </si>
  <si>
    <t>FA 2250054</t>
  </si>
  <si>
    <t>Podpora klubov/ POVAŽAN Nové Mesto n.V. - 1.kolo ligy straších žiakov Velký Meder  15.3.2025 ces</t>
  </si>
  <si>
    <t>Podpora klubov/ POVAŽAN Nové Mesto n.V. - 1.kolo ligy dorastencov Hurbanovo  22.3.2025 cestovné,</t>
  </si>
  <si>
    <t>Podpora klubov/ POVAŽAN Nové Mesto n.V. - CTM  sustredenie strava, kotúče Bumper/závažia/, posil</t>
  </si>
  <si>
    <t>FA 2250051</t>
  </si>
  <si>
    <t>Podpora klubov/KVST Hurbanovo - - 1. kolo ligy dorastencov 22.3.2025 Hurbanovo technické zabezpe</t>
  </si>
  <si>
    <t>FA 2250045</t>
  </si>
  <si>
    <t>FA 2250047</t>
  </si>
  <si>
    <t>TJ Slávia Ružomberok</t>
  </si>
  <si>
    <t>Škola vzpierania Kysucké Nové Mesto</t>
  </si>
  <si>
    <t>Podpora klubov/Škola vzpierania KNM -1. kolo ligy starších žiakov 15.3.2025 Kysucké Nové Mesto c</t>
  </si>
  <si>
    <t>Podpora klubov/Škola vzpierania KNM -za organizovanie súťaží 1. kolo ligy starších žiakov 8.3.20</t>
  </si>
  <si>
    <t>ID 2 50015</t>
  </si>
  <si>
    <t>ID 2 50016</t>
  </si>
  <si>
    <t>ID 2 50018</t>
  </si>
  <si>
    <t>2 50015</t>
  </si>
  <si>
    <t>2 50016</t>
  </si>
  <si>
    <t>2 50018</t>
  </si>
  <si>
    <t>Športová príprava ZCTM 1. a 1.Q 2025 Samková Martina doplnky výživy</t>
  </si>
  <si>
    <t>Športová príprava ZCTM 1.Q 2025 Borovský vzpieračská obuv, mikina, tričko, tepláky, regenerácia</t>
  </si>
  <si>
    <t>Športová príprava ZCTM 1. Q 2025 doplnky vyživy, športové oblečenie, regenerácia Nekoranec 300,-</t>
  </si>
  <si>
    <t>Samková Martina</t>
  </si>
  <si>
    <t>Borovský Sebastian</t>
  </si>
  <si>
    <t>ID 2 50020</t>
  </si>
  <si>
    <t>B00325</t>
  </si>
  <si>
    <t>2 50020</t>
  </si>
  <si>
    <t>00325</t>
  </si>
  <si>
    <t>FEDERACION PANAMERICANA DE LEVANTAMENTO DE PESAS</t>
  </si>
  <si>
    <t>MS U17 a U20 Lima/Peru 30.3.-5.5.2025 ubytovanie, štartovacie poplatky Trojčák, Gribanin, Svrčko</t>
  </si>
  <si>
    <t>Poplatky k ID 250020</t>
  </si>
  <si>
    <t>32025</t>
  </si>
  <si>
    <t>FA 2250059</t>
  </si>
  <si>
    <t>20250019</t>
  </si>
  <si>
    <t>Bea, s.r.o.</t>
  </si>
  <si>
    <t>44067852</t>
  </si>
  <si>
    <t>Podpora klubov/ VK KOFI TN - 1. kolo ligy dorastencov Hurbanovo 22.3.2025 cestovné, stravné 6 os</t>
  </si>
  <si>
    <t>FA 2250055</t>
  </si>
  <si>
    <t>142025</t>
  </si>
  <si>
    <t>20250302</t>
  </si>
  <si>
    <t>20250301</t>
  </si>
  <si>
    <t>31965261</t>
  </si>
  <si>
    <t>1 ks zdravotná taška s medicínskym vybavením pre TJ T. KNK</t>
  </si>
  <si>
    <t>1 ks zdravotná taška s medicínskym vybavením pre PNM</t>
  </si>
  <si>
    <t>25030006</t>
  </si>
  <si>
    <t>25030007</t>
  </si>
  <si>
    <t>25030008</t>
  </si>
  <si>
    <t>1 ks zdravotná taška s medicínskym vybavením pre THU</t>
  </si>
  <si>
    <t>PNM</t>
  </si>
  <si>
    <t>Športový kluv vzpierania Považan Nové Mesto nad Váhom</t>
  </si>
  <si>
    <t>KNK</t>
  </si>
  <si>
    <t>TJ Tatran Krásno nad Kysucou</t>
  </si>
  <si>
    <t>THU</t>
  </si>
  <si>
    <t>KVaST Hurbanovo</t>
  </si>
  <si>
    <t>1 ks zdravotná taška s medicínskym vybavením pre VME</t>
  </si>
  <si>
    <t xml:space="preserve">VME </t>
  </si>
  <si>
    <t>MKVaSŠ Veľký Meder</t>
  </si>
  <si>
    <t>SRB</t>
  </si>
  <si>
    <t>1 ks zdravotná taška s medicínskym vybavením pre SRB</t>
  </si>
  <si>
    <t>42025</t>
  </si>
  <si>
    <t>37904728</t>
  </si>
  <si>
    <t>1 ks zdravotná taška s medicínskym vybavením pre KNM</t>
  </si>
  <si>
    <t>KNM</t>
  </si>
  <si>
    <t>202501</t>
  </si>
  <si>
    <t>37807293</t>
  </si>
  <si>
    <t>1 ks zdravotná taška s medicínskym vybavením pre MKE</t>
  </si>
  <si>
    <t>FA 2250057</t>
  </si>
  <si>
    <t>Podpora klubov/MKVaSŠ KE -  1 kola dorasteneckej ligy  22.3.2025 Košice technické zabezpečeie</t>
  </si>
  <si>
    <t>250100003</t>
  </si>
  <si>
    <t xml:space="preserve">MKE </t>
  </si>
  <si>
    <t>MKVaSŠ Košice</t>
  </si>
  <si>
    <t>1 ks zdravotná taška s medicínskym vybavením pre BOB</t>
  </si>
  <si>
    <t>1 ks zdravotná taška s medicínskym vybavením pre MŠO</t>
  </si>
  <si>
    <t>1 ks zdravotná taška s medicínskym vybavením pre HLO</t>
  </si>
  <si>
    <t>1 ks zdravotná taška s medicínskym vybavením pre WDK</t>
  </si>
  <si>
    <t>WDK</t>
  </si>
  <si>
    <t>H.I.T.S. Vzpieranie Dolný Kubín</t>
  </si>
  <si>
    <t>BOB</t>
  </si>
  <si>
    <t>TJ Olympia Bobrov</t>
  </si>
  <si>
    <t>MŠO</t>
  </si>
  <si>
    <t>Mestská športová organizácia Štúrovo</t>
  </si>
  <si>
    <t>HLO</t>
  </si>
  <si>
    <t>TJ Sokol Hlohovec</t>
  </si>
  <si>
    <t>1 ks zdravotná taška s medicínskym vybavením pre GNM</t>
  </si>
  <si>
    <t>GNM</t>
  </si>
  <si>
    <t xml:space="preserve">KTA GOLEM Nové Mesto nad Váhom </t>
  </si>
  <si>
    <t>Hrubé mzdy vrátane odvodov počet fyzických osôb:  obdobie : marec 2025</t>
  </si>
  <si>
    <t>Bomba Ján</t>
  </si>
  <si>
    <t>Svrčková Zuzana, Mgr.</t>
  </si>
  <si>
    <t>Závacká Ráchel</t>
  </si>
  <si>
    <t>Športová príprava ZCTM 1.Q 25 Bombová Nela -  tenisky, multivitamín, šenker</t>
  </si>
  <si>
    <t>Športová príprava ZCTM 1.Q 25 Svrčková Laura -  doplnky výživy, regenerácia, strava</t>
  </si>
  <si>
    <t>Športová príprava ZCTM 1.Q 25 Svrčková Linda-  krátke VT, regenerácia, doplnky výživy</t>
  </si>
  <si>
    <t>Športová príprava ZCTM 1.Q 25 Bomba -  oblečenie, obuv, strava, flektor</t>
  </si>
  <si>
    <t>Športová príprava ZCTM 1.Q 25 Závacká -  doplnky výživy,, obuv, športové oblečenie, overenie pod</t>
  </si>
  <si>
    <t>ID 2 50021</t>
  </si>
  <si>
    <t>ID 2 50022</t>
  </si>
  <si>
    <t>ID 2 50023</t>
  </si>
  <si>
    <t>ID 2 50024</t>
  </si>
  <si>
    <t>ID 2 50025</t>
  </si>
  <si>
    <t>2 50021</t>
  </si>
  <si>
    <t>2 50022</t>
  </si>
  <si>
    <t>2 50023</t>
  </si>
  <si>
    <t>2 50024</t>
  </si>
  <si>
    <t>2 50025</t>
  </si>
  <si>
    <t>R 250019</t>
  </si>
  <si>
    <t>250019</t>
  </si>
  <si>
    <t xml:space="preserve">l. kolo ligy dorastencov Košice 22.3.2025 cestovné, stravné  pre 4 rozhodcov </t>
  </si>
  <si>
    <t xml:space="preserve">Ikréni Michal, Ing. </t>
  </si>
  <si>
    <t>Mzdy 25003</t>
  </si>
  <si>
    <t>Hrubé mzdy vrátane odvodov počet fyzických osôb : obdobie : marec 2025</t>
  </si>
  <si>
    <t>ID 2 50026</t>
  </si>
  <si>
    <t>2 50026</t>
  </si>
  <si>
    <t>Športová príprava na ME S Kišiňov/Moldavsko Samko doplnky výživy</t>
  </si>
  <si>
    <t>Samko Karol</t>
  </si>
  <si>
    <t>FA 2250056</t>
  </si>
  <si>
    <t>2025078</t>
  </si>
  <si>
    <t>TORY TOUR, s.r.o. Košice</t>
  </si>
  <si>
    <t>MS Lima/Peru letenky 27.4.-5.5.2025 Trojčák, Gribanin, Svrčková Laura, Svrčková Linda, Závacká</t>
  </si>
  <si>
    <t>31726704</t>
  </si>
  <si>
    <t>FA 2250058</t>
  </si>
  <si>
    <t>2501021</t>
  </si>
  <si>
    <t>Spracovanie miezd za 1. Q 2025  26 x</t>
  </si>
  <si>
    <t>B Accounting  s.r.o.</t>
  </si>
  <si>
    <t>47467894</t>
  </si>
  <si>
    <t>vedenie učtu za 3/2025</t>
  </si>
  <si>
    <t>FA 2250068</t>
  </si>
  <si>
    <t>FA 2250079</t>
  </si>
  <si>
    <t>Podpora klubov/ POVAŽAN Nové Mesto n.V.- CTM  sústredenie od 25.2.-1.3.2025 ubytovanie  Vivien T</t>
  </si>
  <si>
    <t>Podpora klubov/TJ Tatran Krásno n.Kysucou - 2. kola ligy ml. žiakov   12.4.2025 Krásno nad Kysuc</t>
  </si>
  <si>
    <t>25030009</t>
  </si>
  <si>
    <t>82025</t>
  </si>
  <si>
    <t>1 ks zdravotná taška s medicínskym vybavením pre VK KOFI Treníčn</t>
  </si>
  <si>
    <t>FA 2250077</t>
  </si>
  <si>
    <t>FA 2250087</t>
  </si>
  <si>
    <t>Podpora klubov/ VK KOFI TN - 2. kola ligy mladších žiakov Krásno nad Kyucou  12.4.2025 cestovné,</t>
  </si>
  <si>
    <t>Podpora klubov/ VK KOFI TN - 2. kola ligy starších žiakov Nové Mesto nad Váhom  26.4.2025  cesto</t>
  </si>
  <si>
    <t>162025</t>
  </si>
  <si>
    <t>182025</t>
  </si>
  <si>
    <t>FA 2250080</t>
  </si>
  <si>
    <t>FA 2250081</t>
  </si>
  <si>
    <t>FA 2250089</t>
  </si>
  <si>
    <t>FA 2250091</t>
  </si>
  <si>
    <t>Podpora klubov/ POVAŽAN Nové Mesto n.V. -2. kolo LMŽ  Nové Mesto nad Váhom 12.4.2025 technické z</t>
  </si>
  <si>
    <t>Podpora klubov/ POVAŽAN Nové Mesto n.V. - CTM  sustredenie letenky, masáž</t>
  </si>
  <si>
    <t>Podpora klubov/ POVAŽAN Nové Mesto n.V. -2. kolo LSŽ  Nové Mesto nad Váhom 26.4.2025 technické z</t>
  </si>
  <si>
    <t>Podpora klubov/ POVAŽAN Nové Mesto n.V. - CTM  sustredenie strava, masáž, kompenzačné a dychovvé</t>
  </si>
  <si>
    <t>25040010</t>
  </si>
  <si>
    <t>25040012</t>
  </si>
  <si>
    <t>25040015</t>
  </si>
  <si>
    <t>25040014</t>
  </si>
  <si>
    <t>FA 2250064</t>
  </si>
  <si>
    <t>FA 2250071</t>
  </si>
  <si>
    <t>FA 2250078</t>
  </si>
  <si>
    <t>Podpora klubov/KVST Hurbanovo - CTM technické kotúče, camo bumper kotúče</t>
  </si>
  <si>
    <t>Podpora klubov/KVST Hurbanovo - CTM  kotúče, stojan , tyče</t>
  </si>
  <si>
    <t>Podpora klubov/KVST Hurbanovo - 2. kola ligy ml. žiakov   12.4.2025 Nové Mesto nad Váhom  cestov</t>
  </si>
  <si>
    <t>62025</t>
  </si>
  <si>
    <t>72025</t>
  </si>
  <si>
    <t>H.I.T.S. Vzpieranie Dolný Kubín, o.z.</t>
  </si>
  <si>
    <t>Podpora klubov/H.I.T.S.  DK -1. kolo ligy starších žiakov 15.3.2025 KNM  1. kolo ligy dorastenco</t>
  </si>
  <si>
    <t>FA 2250070</t>
  </si>
  <si>
    <t>30227771</t>
  </si>
  <si>
    <t>37976907</t>
  </si>
  <si>
    <t>FA 2250060</t>
  </si>
  <si>
    <t>FA 2250061</t>
  </si>
  <si>
    <t>FA 2250062</t>
  </si>
  <si>
    <t>FA 2250082</t>
  </si>
  <si>
    <t>20250303</t>
  </si>
  <si>
    <t>20250304</t>
  </si>
  <si>
    <t>Podpora klubov/Olympia Bobrov - CTM  doplnky výživy</t>
  </si>
  <si>
    <t>Podpora klubov/Olympia Bobrov - 1. kola ligy starších žiakov Kysucké Nové Mesto   15.3.2025 cest</t>
  </si>
  <si>
    <t xml:space="preserve">Podpora klubov/Olympia Bobrov - 1.kolo ligy MLŽ Nové Mesto nad Váhom 8.2.2025 cestovné, stravné </t>
  </si>
  <si>
    <t>Podpora klubov/Olympia Bobrov - CTM  doplnky výživy, vzpieračské oblečenie</t>
  </si>
  <si>
    <t>Mzdy 25004</t>
  </si>
  <si>
    <t>Hrubé mzdy vrátane odvodov počet fyzických osôb:  obdobie : apríl 2025</t>
  </si>
  <si>
    <t>Jakubík Fabio Jan</t>
  </si>
  <si>
    <t>Kvas Michal ml.</t>
  </si>
  <si>
    <t>Cabala Sebastian</t>
  </si>
  <si>
    <t>ID 2 50027</t>
  </si>
  <si>
    <t>ID 2 50029</t>
  </si>
  <si>
    <t>ID 2 50032</t>
  </si>
  <si>
    <t>ID 2 50035</t>
  </si>
  <si>
    <t>2 50027</t>
  </si>
  <si>
    <t>2 50029</t>
  </si>
  <si>
    <t>2 50032</t>
  </si>
  <si>
    <t>2 50035</t>
  </si>
  <si>
    <t>07.04.2025</t>
  </si>
  <si>
    <t>Športová príprava ZCTM 1.Q 2025 Jakubík obuv, kolenačky, opasok</t>
  </si>
  <si>
    <t>Športová príprava ZCTM 1.Q 2025 Kvas ml. vzpieračská obuv, členské-telocvičňa, vzpieračský mater</t>
  </si>
  <si>
    <t>Športová príprava ZCTM 1. Q 2025 doplnky vyživy,  regenerácia, pitný režim, vstupy  Vecelová</t>
  </si>
  <si>
    <t>Športová príprava ZCTM 2.Q 2025 Cabala zdravot. doplnky výživy</t>
  </si>
  <si>
    <t>R 250022</t>
  </si>
  <si>
    <t>250022</t>
  </si>
  <si>
    <t>2. kolo LMŽ - sever Krásno nad Kysucou 12.4.2025 cestovné, stravné 3 rozhodcovia Svrčková, Sedlár</t>
  </si>
  <si>
    <t>R 250020</t>
  </si>
  <si>
    <t>250020</t>
  </si>
  <si>
    <t>Reprezentačné sústredenie U 15 a 17 Bobrov 30.3.-4.4.2025 cestovné, stravné 11 osôb</t>
  </si>
  <si>
    <t>Chovanec Tomáš Ing. Bc.</t>
  </si>
  <si>
    <t>FA 2250067</t>
  </si>
  <si>
    <t>FA 2250085</t>
  </si>
  <si>
    <t>Taška PRO L pre prístroj a príslušenstvo</t>
  </si>
  <si>
    <t xml:space="preserve">Športové oblečenie 2 ks mikiny, 2 ks bundy  značky JOMA s potlačou SVK a nápisom SLOVAKIA 2 x a </t>
  </si>
  <si>
    <t>MEDIHUM, s.r.o.</t>
  </si>
  <si>
    <t>BPM SPORT, s.r.o.</t>
  </si>
  <si>
    <t>500200</t>
  </si>
  <si>
    <t>250299</t>
  </si>
  <si>
    <t>Hrubé mzdy vrátane odvodov počet fyzických osôb : obdobie : apríl 2025</t>
  </si>
  <si>
    <t>Osoba 1, osoba 2, osoba 3, osoba 4 a osoba 5</t>
  </si>
  <si>
    <t>FA 2250063</t>
  </si>
  <si>
    <t>ID 2 50028</t>
  </si>
  <si>
    <t>FA 2250069</t>
  </si>
  <si>
    <t>R 250021</t>
  </si>
  <si>
    <t>ID 2 50030</t>
  </si>
  <si>
    <t>FA 2250075</t>
  </si>
  <si>
    <t>FA 2250083</t>
  </si>
  <si>
    <t>ID 2 50034</t>
  </si>
  <si>
    <t>R 250023</t>
  </si>
  <si>
    <t>FA 2250088</t>
  </si>
  <si>
    <t>ID 2 50036</t>
  </si>
  <si>
    <t>ID 2 50037</t>
  </si>
  <si>
    <t>2 50028</t>
  </si>
  <si>
    <t>250021</t>
  </si>
  <si>
    <t>2 50030</t>
  </si>
  <si>
    <t>2 50034</t>
  </si>
  <si>
    <t>250023</t>
  </si>
  <si>
    <t>2 50036</t>
  </si>
  <si>
    <t>2 50037</t>
  </si>
  <si>
    <t>08.04.2025</t>
  </si>
  <si>
    <t>23.04.2025</t>
  </si>
  <si>
    <t>Sústredenie  reprezentácie SR  od 9.-21.3.2025  Bobrov  stravné, ubytovanie, regenerácia  10 osô</t>
  </si>
  <si>
    <t>Športová príprava na ME S Kišiňov/Moldavsko Hušťavová vstupy, strava, doplnky výživy, športová o</t>
  </si>
  <si>
    <t>Sústredenie žien ubytovanie od 23.-28.3.2025 a od 30.3. -3.4.2025 5 osôb</t>
  </si>
  <si>
    <t>Reprezentačné sústredenie mužov 9.-21.3.2025 Bobrov cestovné, regenerácia-bankovanie 11 osôb</t>
  </si>
  <si>
    <t>Športová príprava na ME S Kišiňov/Moldavsko Hušťavová , strava, doplnky výživy, športová odev, t</t>
  </si>
  <si>
    <t xml:space="preserve">Sústredenie žien 23.3.-4.4.2025 Bratislava strava </t>
  </si>
  <si>
    <t>Sústredenie žien 23.3.-4.4.2025 Bratislava prenájom priestoru a tréningoé vybavenie</t>
  </si>
  <si>
    <t>Sústredenie žien 23.3.-4.4.2025 Bratislava cestovné, regenerácia, vitamíny, minerály, doplnky st</t>
  </si>
  <si>
    <t>Sústredenie  reprezentácie SR  od  30..3.-4.4.2025  Bobrov  stravné, ubytovanie, regenerácia  11</t>
  </si>
  <si>
    <t>Športová príprava na ME S Kišiňov/Moldavsko Cabala doplnky výživy</t>
  </si>
  <si>
    <t>Športová príprava na ME S Kišiňov/Moldavsko Hušťavová , strava, doplnky výživy, fyzio</t>
  </si>
  <si>
    <t>Hušťavová Natália</t>
  </si>
  <si>
    <t>VHE Bratislava s.r.o.</t>
  </si>
  <si>
    <t>Kružel Ondrej, Mgr.</t>
  </si>
  <si>
    <t>ADJ, a. s.</t>
  </si>
  <si>
    <t>Športový klub - A.N.V.</t>
  </si>
  <si>
    <t>Gribanin Štefan</t>
  </si>
  <si>
    <t>ŠK Olympia Bobrov</t>
  </si>
  <si>
    <t>35170</t>
  </si>
  <si>
    <t>36719323</t>
  </si>
  <si>
    <t>2025032</t>
  </si>
  <si>
    <t>51007002</t>
  </si>
  <si>
    <t>20250001</t>
  </si>
  <si>
    <t>20250404</t>
  </si>
  <si>
    <t>30868181</t>
  </si>
  <si>
    <t>FA 2250074</t>
  </si>
  <si>
    <t>ID 2 50031</t>
  </si>
  <si>
    <t>FA 2250084</t>
  </si>
  <si>
    <t>ID 2 50033</t>
  </si>
  <si>
    <t>FA 2250090</t>
  </si>
  <si>
    <t>FA 2250072</t>
  </si>
  <si>
    <t>FA 2250073</t>
  </si>
  <si>
    <t>2 50031</t>
  </si>
  <si>
    <t>2 50033</t>
  </si>
  <si>
    <t>30.04.2025</t>
  </si>
  <si>
    <t>KOOPERATIVA poisťovňa, a.s. Vienna Insurance Group</t>
  </si>
  <si>
    <t>Vienna Airport</t>
  </si>
  <si>
    <t>TROPHY SHOP s.r.o.</t>
  </si>
  <si>
    <t>ME seniorov Kišiňov/Moldavsko letenky 16.-21.4.2025 Korpa Štefan st.</t>
  </si>
  <si>
    <t>ME seniorov Kišiňov/Moldavsko letenky 13.-21.4.2025 10 osôb poistenie Seničová, Tatarčík,  Samko</t>
  </si>
  <si>
    <t>ME S Kišiňov/Moldavsko od 9.4.- 21.4.2025 8 osôb ubytovanie, parkovanie 4 auta, preprava na leti</t>
  </si>
  <si>
    <t>MS U 17 a U 20 Lima/Peru 27.4.-5.5.2025 poistenie Trojčák, Gribanin, Svrčková Laura, Svrčková Li</t>
  </si>
  <si>
    <t>MS Lima/Peru 26.4.-27.4.2025 ubytovanie Trojčák, Závacká, Chovanec a 28.4.2025 transpord 6 osoôb</t>
  </si>
  <si>
    <t>Kongres EWF Kišiňov/Moldava 10.-13.4.2025 parkovné Chovanec</t>
  </si>
  <si>
    <t>Poháre 6 ks, 70 ks medailí na akcie M SR vo vzpieraní  2025</t>
  </si>
  <si>
    <t>2025089</t>
  </si>
  <si>
    <t>366028</t>
  </si>
  <si>
    <t>36290</t>
  </si>
  <si>
    <t>610163138</t>
  </si>
  <si>
    <t>2500001</t>
  </si>
  <si>
    <t>47895659</t>
  </si>
  <si>
    <t>FA 2250065</t>
  </si>
  <si>
    <t>FA 2250066</t>
  </si>
  <si>
    <t>FA 2250086</t>
  </si>
  <si>
    <t>FA 2250076</t>
  </si>
  <si>
    <t>Dom športu s.r.o.</t>
  </si>
  <si>
    <t xml:space="preserve">Náklady na energie, služby nebytových priestorov za 5/2025 </t>
  </si>
  <si>
    <t>Nájom kancelárie  za 5/2025</t>
  </si>
  <si>
    <t>Náklady na energie, služby nebytových priestorov vyúčtovanie za rok 2024</t>
  </si>
  <si>
    <t>Poštovné za 3/2025</t>
  </si>
  <si>
    <t>50250186</t>
  </si>
  <si>
    <t>50250185</t>
  </si>
  <si>
    <t>35862289</t>
  </si>
  <si>
    <t>70250082</t>
  </si>
  <si>
    <t>250100008</t>
  </si>
  <si>
    <t>B00425</t>
  </si>
  <si>
    <t>00425</t>
  </si>
  <si>
    <t>vedenie učtu za 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</si>
</sst>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74" val="5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17145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35"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8" customHeight="1" x14ac:dyDescent="0.25">
      <c r="A1" s="309" t="s">
        <v>0</v>
      </c>
      <c r="C1" s="316"/>
      <c r="D1" s="316"/>
    </row>
    <row r="2" spans="1:4" s="18" customFormat="1" ht="19.2"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1384</v>
      </c>
      <c r="C6" s="205"/>
      <c r="D6" s="205"/>
    </row>
    <row r="7" spans="1:4" s="18" customFormat="1" ht="15" customHeight="1" x14ac:dyDescent="0.25">
      <c r="A7" s="297" t="s">
        <v>4</v>
      </c>
      <c r="C7" s="205"/>
      <c r="D7" s="205"/>
    </row>
    <row r="8" spans="1:4" s="18" customFormat="1" ht="15" customHeight="1" x14ac:dyDescent="0.25">
      <c r="A8" s="269" t="s">
        <v>1385</v>
      </c>
      <c r="C8" s="205"/>
      <c r="D8" s="205"/>
    </row>
    <row r="9" spans="1:4" s="18" customFormat="1" ht="15" customHeight="1" x14ac:dyDescent="0.25">
      <c r="A9" s="269" t="s">
        <v>1386</v>
      </c>
      <c r="C9" s="205"/>
      <c r="D9" s="205"/>
    </row>
    <row r="10" spans="1:4" s="18" customFormat="1" ht="15.75" customHeight="1" x14ac:dyDescent="0.25">
      <c r="A10" s="297" t="s">
        <v>1387</v>
      </c>
      <c r="C10" s="205"/>
      <c r="D10" s="205"/>
    </row>
    <row r="11" spans="1:4" s="18" customFormat="1" ht="42.75" customHeight="1" x14ac:dyDescent="0.25">
      <c r="A11" s="297" t="s">
        <v>1388</v>
      </c>
      <c r="C11" s="205"/>
      <c r="D11" s="205"/>
    </row>
    <row r="12" spans="1:4" s="18" customFormat="1" ht="20.399999999999999" customHeight="1" x14ac:dyDescent="0.25">
      <c r="A12" s="305" t="s">
        <v>1407</v>
      </c>
      <c r="C12" s="205"/>
      <c r="D12" s="205"/>
    </row>
    <row r="13" spans="1:4" s="18" customFormat="1" ht="23.4" customHeight="1" x14ac:dyDescent="0.25">
      <c r="A13" s="310"/>
      <c r="C13" s="205"/>
      <c r="D13" s="205"/>
    </row>
    <row r="14" spans="1:4" s="18" customFormat="1" ht="17.399999999999999" x14ac:dyDescent="0.25">
      <c r="A14" s="311" t="s">
        <v>5</v>
      </c>
      <c r="C14" s="205"/>
      <c r="D14" s="205"/>
    </row>
    <row r="15" spans="1:4" ht="16.2" customHeight="1" x14ac:dyDescent="0.25">
      <c r="A15" s="127"/>
      <c r="C15" s="21"/>
    </row>
    <row r="16" spans="1:4" ht="316.8" x14ac:dyDescent="0.25">
      <c r="A16" s="299" t="s">
        <v>6</v>
      </c>
      <c r="C16" s="21"/>
    </row>
    <row r="17" spans="1:4" ht="17.399999999999999" customHeight="1" x14ac:dyDescent="0.25">
      <c r="A17" s="21"/>
      <c r="C17" s="21"/>
    </row>
    <row r="18" spans="1:4" ht="226.5" customHeight="1" x14ac:dyDescent="0.25">
      <c r="A18" s="299" t="s">
        <v>7</v>
      </c>
      <c r="B18" s="257"/>
      <c r="C18" s="21"/>
    </row>
    <row r="19" spans="1:4" ht="30.75" customHeight="1" x14ac:dyDescent="0.25">
      <c r="A19" s="21"/>
      <c r="B19" s="257"/>
      <c r="C19" s="21"/>
    </row>
    <row r="20" spans="1:4" ht="26.25" customHeight="1" x14ac:dyDescent="0.25">
      <c r="A20" s="300" t="s">
        <v>8</v>
      </c>
      <c r="C20" s="21"/>
    </row>
    <row r="21" spans="1:4" ht="39.6" x14ac:dyDescent="0.25">
      <c r="A21" s="19" t="s">
        <v>9</v>
      </c>
      <c r="C21" s="317"/>
      <c r="D21" s="317"/>
    </row>
    <row r="22" spans="1:4" x14ac:dyDescent="0.25">
      <c r="C22" s="318"/>
      <c r="D22" s="317"/>
    </row>
    <row r="23" spans="1:4" ht="66" x14ac:dyDescent="0.25">
      <c r="A23" s="23" t="s">
        <v>1408</v>
      </c>
      <c r="C23" s="255"/>
      <c r="D23" s="256"/>
    </row>
    <row r="24" spans="1:4" ht="12.75" customHeight="1" x14ac:dyDescent="0.25">
      <c r="C24" s="314"/>
      <c r="D24" s="315"/>
    </row>
    <row r="25" spans="1:4" ht="29.4" customHeight="1" x14ac:dyDescent="0.25">
      <c r="A25" s="23" t="s">
        <v>10</v>
      </c>
    </row>
    <row r="26" spans="1:4" ht="13.8" customHeight="1" x14ac:dyDescent="0.25"/>
    <row r="27" spans="1:4" ht="26.4" x14ac:dyDescent="0.25">
      <c r="A27" s="19" t="s">
        <v>11</v>
      </c>
      <c r="B27" s="261"/>
    </row>
    <row r="28" spans="1:4" x14ac:dyDescent="0.25">
      <c r="A28" s="20"/>
    </row>
    <row r="29" spans="1:4" ht="39.6" x14ac:dyDescent="0.25">
      <c r="A29" s="23" t="s">
        <v>12</v>
      </c>
    </row>
    <row r="30" spans="1:4" ht="12.75" customHeight="1" x14ac:dyDescent="0.25"/>
    <row r="31" spans="1:4" ht="26.4" x14ac:dyDescent="0.25">
      <c r="A31" s="19" t="s">
        <v>1389</v>
      </c>
    </row>
    <row r="32" spans="1:4" ht="12.75" customHeight="1" x14ac:dyDescent="0.25"/>
    <row r="33" spans="1:3" ht="15.75" customHeight="1" x14ac:dyDescent="0.25">
      <c r="A33" s="19" t="s">
        <v>1390</v>
      </c>
    </row>
    <row r="34" spans="1:3" ht="12.75" customHeight="1" x14ac:dyDescent="0.25"/>
    <row r="35" spans="1:3" ht="52.8" x14ac:dyDescent="0.25">
      <c r="A35" s="19" t="s">
        <v>1392</v>
      </c>
    </row>
    <row r="36" spans="1:3" ht="12" customHeight="1" x14ac:dyDescent="0.25"/>
    <row r="37" spans="1:3" ht="26.4" x14ac:dyDescent="0.25">
      <c r="A37" s="271" t="s">
        <v>1391</v>
      </c>
    </row>
    <row r="39" spans="1:3" ht="79.2" x14ac:dyDescent="0.25">
      <c r="A39" s="23" t="s">
        <v>1393</v>
      </c>
    </row>
    <row r="40" spans="1:3" ht="12.75" customHeight="1" x14ac:dyDescent="0.25"/>
    <row r="41" spans="1:3" ht="26.4" x14ac:dyDescent="0.25">
      <c r="A41" s="19" t="s">
        <v>13</v>
      </c>
    </row>
    <row r="42" spans="1:3" ht="12.75" customHeight="1" x14ac:dyDescent="0.25"/>
    <row r="43" spans="1:3" ht="81.75" customHeight="1" x14ac:dyDescent="0.25">
      <c r="A43" s="295" t="s">
        <v>14</v>
      </c>
      <c r="C43" s="22"/>
    </row>
    <row r="44" spans="1:3" ht="64.5" customHeight="1" x14ac:dyDescent="0.25">
      <c r="A44" s="301" t="s">
        <v>1394</v>
      </c>
      <c r="C44" s="22"/>
    </row>
    <row r="45" spans="1:3" ht="12.75" customHeight="1" x14ac:dyDescent="0.25">
      <c r="A45" s="294"/>
      <c r="C45" s="22"/>
    </row>
    <row r="46" spans="1:3" ht="41.4" customHeight="1" x14ac:dyDescent="0.25">
      <c r="A46" s="302" t="s">
        <v>15</v>
      </c>
      <c r="C46" s="22"/>
    </row>
    <row r="47" spans="1:3" ht="11.4" customHeight="1" x14ac:dyDescent="0.25"/>
    <row r="48" spans="1:3" x14ac:dyDescent="0.25">
      <c r="A48" s="303" t="s">
        <v>1395</v>
      </c>
    </row>
    <row r="49" spans="1:1" ht="12" customHeight="1" x14ac:dyDescent="0.25"/>
    <row r="50" spans="1:1" ht="39.6" x14ac:dyDescent="0.25">
      <c r="A50" s="19" t="s">
        <v>1396</v>
      </c>
    </row>
    <row r="51" spans="1:1" ht="12.75" customHeight="1" x14ac:dyDescent="0.25"/>
    <row r="52" spans="1:1" ht="79.2" x14ac:dyDescent="0.25">
      <c r="A52" s="19" t="s">
        <v>1397</v>
      </c>
    </row>
    <row r="53" spans="1:1" ht="12.75" customHeight="1" x14ac:dyDescent="0.25"/>
    <row r="54" spans="1:1" ht="39.6" x14ac:dyDescent="0.25">
      <c r="A54" s="19" t="s">
        <v>1398</v>
      </c>
    </row>
    <row r="56" spans="1:1" x14ac:dyDescent="0.25">
      <c r="A56" s="19" t="s">
        <v>16</v>
      </c>
    </row>
    <row r="58" spans="1:1" x14ac:dyDescent="0.25">
      <c r="A58" s="19" t="s">
        <v>17</v>
      </c>
    </row>
    <row r="60" spans="1:1" ht="121.8" customHeight="1" x14ac:dyDescent="0.25">
      <c r="A60" s="23" t="s">
        <v>1399</v>
      </c>
    </row>
    <row r="61" spans="1:1" ht="12.75" customHeight="1" x14ac:dyDescent="0.25">
      <c r="A61" s="23"/>
    </row>
    <row r="62" spans="1:1" ht="14.25" customHeight="1" x14ac:dyDescent="0.25">
      <c r="A62" s="19" t="s">
        <v>18</v>
      </c>
    </row>
    <row r="63" spans="1:1" ht="26.4" x14ac:dyDescent="0.25">
      <c r="A63" s="19" t="s">
        <v>19</v>
      </c>
    </row>
    <row r="64" spans="1:1" ht="27.9" customHeight="1" x14ac:dyDescent="0.25">
      <c r="A64" s="19" t="s">
        <v>1400</v>
      </c>
    </row>
    <row r="66" spans="1:1" ht="93.75" customHeight="1" x14ac:dyDescent="0.25">
      <c r="A66" s="23" t="s">
        <v>20</v>
      </c>
    </row>
    <row r="68" spans="1:1" ht="17.399999999999999" x14ac:dyDescent="0.25">
      <c r="A68" s="258" t="s">
        <v>21</v>
      </c>
    </row>
    <row r="70" spans="1:1" ht="174.75" customHeight="1" x14ac:dyDescent="0.25">
      <c r="A70" s="259" t="s">
        <v>22</v>
      </c>
    </row>
    <row r="71" spans="1:1" ht="13.2" customHeight="1" x14ac:dyDescent="0.25">
      <c r="A71" s="259"/>
    </row>
    <row r="72" spans="1:1" ht="173.4" customHeight="1" x14ac:dyDescent="0.25">
      <c r="A72" s="312" t="s">
        <v>1418</v>
      </c>
    </row>
    <row r="73" spans="1:1" ht="39.6" x14ac:dyDescent="0.25">
      <c r="A73" s="23" t="s">
        <v>1419</v>
      </c>
    </row>
    <row r="74" spans="1:1" x14ac:dyDescent="0.25">
      <c r="A74" s="25" t="s">
        <v>23</v>
      </c>
    </row>
    <row r="75" spans="1:1" ht="61.8" customHeight="1" x14ac:dyDescent="0.25">
      <c r="A75" s="23" t="s">
        <v>24</v>
      </c>
    </row>
    <row r="76" spans="1:1" ht="28.5" customHeight="1" x14ac:dyDescent="0.25">
      <c r="A76" s="23" t="s">
        <v>25</v>
      </c>
    </row>
    <row r="77" spans="1:1"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7.399999999999999" x14ac:dyDescent="0.25">
      <c r="A87" s="306" t="s">
        <v>35</v>
      </c>
    </row>
    <row r="89" spans="1:2" x14ac:dyDescent="0.25">
      <c r="A89" s="260" t="s">
        <v>36</v>
      </c>
    </row>
    <row r="90" spans="1:2" x14ac:dyDescent="0.25">
      <c r="A90" s="23" t="s">
        <v>37</v>
      </c>
    </row>
    <row r="91" spans="1:2" x14ac:dyDescent="0.25">
      <c r="A91" s="25" t="s">
        <v>23</v>
      </c>
    </row>
    <row r="92" spans="1:2" x14ac:dyDescent="0.25">
      <c r="A92" s="23" t="s">
        <v>38</v>
      </c>
      <c r="B92" s="262"/>
    </row>
    <row r="93" spans="1:2" x14ac:dyDescent="0.25">
      <c r="A93" s="23"/>
    </row>
    <row r="94" spans="1:2" x14ac:dyDescent="0.25">
      <c r="A94" s="260" t="s">
        <v>39</v>
      </c>
    </row>
    <row r="95" spans="1:2" ht="52.8" x14ac:dyDescent="0.25">
      <c r="A95" s="23" t="s">
        <v>1409</v>
      </c>
    </row>
    <row r="96" spans="1:2" x14ac:dyDescent="0.25">
      <c r="A96" s="23"/>
    </row>
    <row r="97" spans="1:4" x14ac:dyDescent="0.25">
      <c r="A97" s="260" t="s">
        <v>40</v>
      </c>
    </row>
    <row r="98" spans="1:4" ht="68.400000000000006" customHeight="1" x14ac:dyDescent="0.25">
      <c r="A98" s="23" t="s">
        <v>1410</v>
      </c>
    </row>
    <row r="99" spans="1:4" x14ac:dyDescent="0.25">
      <c r="A99" s="23"/>
    </row>
    <row r="100" spans="1:4" x14ac:dyDescent="0.25">
      <c r="A100" s="260" t="s">
        <v>41</v>
      </c>
    </row>
    <row r="101" spans="1:4" ht="79.2" x14ac:dyDescent="0.25">
      <c r="A101" s="23" t="s">
        <v>1411</v>
      </c>
    </row>
    <row r="102" spans="1:4" x14ac:dyDescent="0.25">
      <c r="A102" s="23"/>
    </row>
    <row r="103" spans="1:4" x14ac:dyDescent="0.25">
      <c r="A103" s="298" t="s">
        <v>42</v>
      </c>
    </row>
    <row r="104" spans="1:4" ht="52.8" x14ac:dyDescent="0.25">
      <c r="A104" s="23" t="s">
        <v>1412</v>
      </c>
    </row>
    <row r="105" spans="1:4" x14ac:dyDescent="0.25">
      <c r="A105" s="23"/>
      <c r="B105" s="20" t="s">
        <v>43</v>
      </c>
    </row>
    <row r="106" spans="1:4" x14ac:dyDescent="0.25">
      <c r="A106" s="260" t="s">
        <v>44</v>
      </c>
    </row>
    <row r="107" spans="1:4" ht="71.25" customHeight="1" x14ac:dyDescent="0.25">
      <c r="A107" s="19" t="s">
        <v>1413</v>
      </c>
    </row>
    <row r="108" spans="1:4" ht="39.6" x14ac:dyDescent="0.25">
      <c r="A108" s="19" t="s">
        <v>1403</v>
      </c>
    </row>
    <row r="109" spans="1:4" ht="26.4" x14ac:dyDescent="0.25">
      <c r="A109" s="19" t="s">
        <v>45</v>
      </c>
    </row>
    <row r="110" spans="1:4" ht="10.5" customHeight="1" x14ac:dyDescent="0.25">
      <c r="D110" s="20" t="s">
        <v>43</v>
      </c>
    </row>
    <row r="111" spans="1:4" ht="99.75" customHeight="1" x14ac:dyDescent="0.25">
      <c r="A111" s="23" t="s">
        <v>1402</v>
      </c>
    </row>
    <row r="112" spans="1:4" ht="26.4" x14ac:dyDescent="0.25">
      <c r="A112" s="19" t="s">
        <v>1401</v>
      </c>
    </row>
    <row r="114" spans="1:2" ht="184.8" x14ac:dyDescent="0.25">
      <c r="A114" s="23" t="s">
        <v>1414</v>
      </c>
    </row>
    <row r="115" spans="1:2" ht="11.25" customHeight="1" x14ac:dyDescent="0.25">
      <c r="A115" s="270"/>
      <c r="B115" s="257"/>
    </row>
    <row r="116" spans="1:2" x14ac:dyDescent="0.25">
      <c r="A116" s="260" t="s">
        <v>46</v>
      </c>
    </row>
    <row r="117" spans="1:2" ht="32.4" customHeight="1" x14ac:dyDescent="0.25">
      <c r="A117" s="23" t="s">
        <v>47</v>
      </c>
    </row>
    <row r="118" spans="1:2" x14ac:dyDescent="0.25">
      <c r="A118" s="23"/>
    </row>
    <row r="119" spans="1:2"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6.4" x14ac:dyDescent="0.25">
      <c r="A123" s="23" t="s">
        <v>51</v>
      </c>
    </row>
    <row r="124" spans="1:2" x14ac:dyDescent="0.25">
      <c r="A124" s="23" t="s">
        <v>52</v>
      </c>
    </row>
    <row r="125" spans="1:2" ht="26.4" x14ac:dyDescent="0.25">
      <c r="A125" s="23" t="s">
        <v>53</v>
      </c>
    </row>
    <row r="126" spans="1:2" ht="39.6" x14ac:dyDescent="0.25">
      <c r="A126" s="23" t="s">
        <v>54</v>
      </c>
    </row>
    <row r="127" spans="1:2" ht="33.75" customHeight="1" x14ac:dyDescent="0.25">
      <c r="A127" s="23" t="s">
        <v>1415</v>
      </c>
    </row>
    <row r="128" spans="1:2" ht="12.75" customHeight="1" x14ac:dyDescent="0.25">
      <c r="A128" s="308" t="s">
        <v>23</v>
      </c>
    </row>
    <row r="129" spans="1:1" ht="15.75" customHeight="1" x14ac:dyDescent="0.25">
      <c r="A129" s="307" t="s">
        <v>55</v>
      </c>
    </row>
    <row r="130" spans="1:1" ht="12.75" customHeight="1" x14ac:dyDescent="0.25">
      <c r="A130" s="23"/>
    </row>
    <row r="131" spans="1:1" x14ac:dyDescent="0.25">
      <c r="A131" s="298" t="s">
        <v>56</v>
      </c>
    </row>
    <row r="132" spans="1:1" ht="40.799999999999997" customHeight="1" x14ac:dyDescent="0.25">
      <c r="A132" s="23" t="s">
        <v>1404</v>
      </c>
    </row>
    <row r="133" spans="1:1" ht="61.5" customHeight="1" x14ac:dyDescent="0.25">
      <c r="A133" s="304" t="s">
        <v>1416</v>
      </c>
    </row>
    <row r="134" spans="1:1" x14ac:dyDescent="0.25">
      <c r="A134" s="260" t="s">
        <v>1417</v>
      </c>
    </row>
    <row r="135" spans="1:1" ht="105.6" x14ac:dyDescent="0.25">
      <c r="A135" s="304" t="s">
        <v>1405</v>
      </c>
    </row>
    <row r="136" spans="1:1" x14ac:dyDescent="0.25">
      <c r="A136"/>
    </row>
    <row r="137" spans="1:1" ht="71.55" customHeight="1" x14ac:dyDescent="0.25">
      <c r="A137" s="303" t="s">
        <v>1406</v>
      </c>
    </row>
    <row r="142" spans="1:1" x14ac:dyDescent="0.2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6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9" t="s">
        <v>57</v>
      </c>
      <c r="B1" s="319"/>
      <c r="C1" s="319"/>
      <c r="D1" s="319"/>
      <c r="E1" s="319"/>
      <c r="F1" s="319"/>
      <c r="G1" s="319"/>
      <c r="H1" s="319"/>
      <c r="I1" s="52"/>
      <c r="J1" s="37"/>
    </row>
    <row r="2" spans="1:11" ht="15.6" x14ac:dyDescent="0.3">
      <c r="A2" s="325" t="s">
        <v>58</v>
      </c>
      <c r="B2" s="325"/>
      <c r="C2" s="325"/>
      <c r="D2" s="325"/>
      <c r="E2" s="325"/>
      <c r="F2" s="325"/>
      <c r="G2" s="325"/>
      <c r="H2" s="323" t="str">
        <f>+Doklady!I100</f>
        <v>V1</v>
      </c>
      <c r="I2" s="323"/>
    </row>
    <row r="3" spans="1:11" ht="13.8" x14ac:dyDescent="0.25">
      <c r="A3" s="40"/>
      <c r="B3" s="40"/>
      <c r="C3" s="40"/>
      <c r="D3" s="40"/>
      <c r="E3" s="40"/>
      <c r="F3" s="40"/>
      <c r="G3" s="40"/>
      <c r="H3" s="324">
        <f>+Doklady!I101</f>
        <v>45666</v>
      </c>
      <c r="I3" s="324"/>
    </row>
    <row r="4" spans="1:11" ht="15.75" customHeight="1" x14ac:dyDescent="0.25">
      <c r="A4" s="41" t="s">
        <v>59</v>
      </c>
      <c r="B4" s="320" t="s">
        <v>60</v>
      </c>
      <c r="C4" s="321"/>
      <c r="D4" s="321"/>
      <c r="E4" s="32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61</v>
      </c>
      <c r="B7" s="10" t="s">
        <v>62</v>
      </c>
      <c r="C7" s="10" t="s">
        <v>63</v>
      </c>
      <c r="D7" s="10" t="s">
        <v>64</v>
      </c>
      <c r="E7" s="10" t="s">
        <v>65</v>
      </c>
      <c r="F7" s="10" t="s">
        <v>66</v>
      </c>
      <c r="G7" s="10" t="s">
        <v>67</v>
      </c>
      <c r="H7" s="11" t="s">
        <v>68</v>
      </c>
      <c r="I7" s="58" t="s">
        <v>69</v>
      </c>
      <c r="J7" s="44"/>
    </row>
    <row r="8" spans="1:11" ht="71.400000000000006" x14ac:dyDescent="0.25">
      <c r="A8" s="46" t="s">
        <v>70</v>
      </c>
      <c r="B8" s="152"/>
      <c r="C8" s="152"/>
      <c r="D8" s="48">
        <v>45779</v>
      </c>
      <c r="E8" s="153" t="s">
        <v>71</v>
      </c>
      <c r="F8" s="153"/>
      <c r="G8" s="153"/>
      <c r="H8" s="154"/>
      <c r="I8" s="155"/>
      <c r="J8" s="44"/>
    </row>
    <row r="9" spans="1:11" ht="40.799999999999997" x14ac:dyDescent="0.25">
      <c r="A9" s="46" t="s">
        <v>70</v>
      </c>
      <c r="B9" s="47" t="s">
        <v>72</v>
      </c>
      <c r="C9" s="47" t="s">
        <v>73</v>
      </c>
      <c r="D9" s="48">
        <v>45780</v>
      </c>
      <c r="E9" s="46" t="s">
        <v>74</v>
      </c>
      <c r="F9" s="46"/>
      <c r="G9" s="46" t="s">
        <v>75</v>
      </c>
      <c r="H9" s="49">
        <v>400</v>
      </c>
      <c r="I9" s="55">
        <v>3</v>
      </c>
      <c r="J9" s="44"/>
    </row>
    <row r="10" spans="1:11" ht="13.2" x14ac:dyDescent="0.25">
      <c r="A10" s="46" t="s">
        <v>70</v>
      </c>
      <c r="B10" s="47" t="s">
        <v>76</v>
      </c>
      <c r="C10" s="47" t="s">
        <v>77</v>
      </c>
      <c r="D10" s="48">
        <v>45781</v>
      </c>
      <c r="E10" s="46" t="s">
        <v>78</v>
      </c>
      <c r="F10" s="46"/>
      <c r="G10" s="46" t="s">
        <v>79</v>
      </c>
      <c r="H10" s="49"/>
      <c r="I10" s="55">
        <v>3</v>
      </c>
      <c r="J10" s="44"/>
    </row>
    <row r="11" spans="1:11" ht="13.2" x14ac:dyDescent="0.25">
      <c r="A11" s="46" t="s">
        <v>70</v>
      </c>
      <c r="B11" s="47" t="s">
        <v>80</v>
      </c>
      <c r="C11" s="47" t="s">
        <v>81</v>
      </c>
      <c r="D11" s="48">
        <v>45782</v>
      </c>
      <c r="E11" s="46" t="s">
        <v>82</v>
      </c>
      <c r="F11" s="46"/>
      <c r="G11" s="46" t="s">
        <v>83</v>
      </c>
      <c r="H11" s="49">
        <v>100</v>
      </c>
      <c r="I11" s="55">
        <v>3</v>
      </c>
      <c r="J11" s="44"/>
    </row>
    <row r="12" spans="1:11" ht="13.2" x14ac:dyDescent="0.25">
      <c r="A12" s="46" t="s">
        <v>70</v>
      </c>
      <c r="B12" s="47" t="s">
        <v>84</v>
      </c>
      <c r="C12" s="47" t="s">
        <v>85</v>
      </c>
      <c r="D12" s="48">
        <v>45783</v>
      </c>
      <c r="E12" s="46" t="s">
        <v>86</v>
      </c>
      <c r="F12" s="46"/>
      <c r="G12" s="46" t="s">
        <v>87</v>
      </c>
      <c r="H12" s="49">
        <v>50</v>
      </c>
      <c r="I12" s="55">
        <v>3</v>
      </c>
      <c r="J12" s="44"/>
    </row>
    <row r="13" spans="1:11" ht="13.2" x14ac:dyDescent="0.25">
      <c r="A13" s="46" t="s">
        <v>70</v>
      </c>
      <c r="B13" s="47" t="s">
        <v>88</v>
      </c>
      <c r="C13" s="47" t="s">
        <v>89</v>
      </c>
      <c r="D13" s="48">
        <v>45784</v>
      </c>
      <c r="E13" s="46" t="s">
        <v>90</v>
      </c>
      <c r="F13" s="46"/>
      <c r="G13" s="46" t="s">
        <v>91</v>
      </c>
      <c r="H13" s="49">
        <v>200</v>
      </c>
      <c r="I13" s="55">
        <v>3</v>
      </c>
      <c r="J13" s="44"/>
    </row>
    <row r="14" spans="1:11" ht="13.2" x14ac:dyDescent="0.25">
      <c r="A14" s="46" t="s">
        <v>70</v>
      </c>
      <c r="B14" s="47" t="s">
        <v>92</v>
      </c>
      <c r="C14" s="47" t="s">
        <v>93</v>
      </c>
      <c r="D14" s="48">
        <v>45785</v>
      </c>
      <c r="E14" s="46" t="s">
        <v>94</v>
      </c>
      <c r="F14" s="46"/>
      <c r="G14" s="46" t="s">
        <v>95</v>
      </c>
      <c r="H14" s="49"/>
      <c r="I14" s="55">
        <v>3</v>
      </c>
      <c r="J14" s="44"/>
    </row>
    <row r="15" spans="1:11" ht="13.2" x14ac:dyDescent="0.25">
      <c r="A15" s="46" t="s">
        <v>70</v>
      </c>
      <c r="B15" s="47" t="s">
        <v>96</v>
      </c>
      <c r="C15" s="47" t="s">
        <v>97</v>
      </c>
      <c r="D15" s="48">
        <v>45786</v>
      </c>
      <c r="E15" s="46" t="s">
        <v>98</v>
      </c>
      <c r="F15" s="46"/>
      <c r="G15" s="46" t="s">
        <v>99</v>
      </c>
      <c r="H15" s="49">
        <v>505</v>
      </c>
      <c r="I15" s="55">
        <v>3</v>
      </c>
      <c r="J15" s="44"/>
    </row>
    <row r="16" spans="1:11" ht="122.4" x14ac:dyDescent="0.25">
      <c r="A16" s="46" t="s">
        <v>70</v>
      </c>
      <c r="B16" s="156"/>
      <c r="C16" s="156"/>
      <c r="D16" s="48">
        <v>45787</v>
      </c>
      <c r="E16" s="157" t="s">
        <v>100</v>
      </c>
      <c r="F16" s="157"/>
      <c r="G16" s="157"/>
      <c r="H16" s="158"/>
      <c r="I16" s="159"/>
      <c r="J16" s="44"/>
    </row>
    <row r="17" spans="1:18" ht="13.2" x14ac:dyDescent="0.25">
      <c r="A17" s="46" t="s">
        <v>70</v>
      </c>
      <c r="B17" s="47" t="s">
        <v>101</v>
      </c>
      <c r="C17" s="47" t="s">
        <v>102</v>
      </c>
      <c r="D17" s="48">
        <v>45788</v>
      </c>
      <c r="E17" s="46" t="s">
        <v>103</v>
      </c>
      <c r="F17" s="46"/>
      <c r="G17" s="46" t="s">
        <v>104</v>
      </c>
      <c r="H17" s="49"/>
      <c r="I17" s="55">
        <v>2</v>
      </c>
      <c r="J17" s="44"/>
    </row>
    <row r="18" spans="1:18" ht="20.399999999999999" x14ac:dyDescent="0.25">
      <c r="A18" s="46" t="s">
        <v>70</v>
      </c>
      <c r="B18" s="47" t="s">
        <v>105</v>
      </c>
      <c r="C18" s="47" t="s">
        <v>106</v>
      </c>
      <c r="D18" s="48">
        <v>45789</v>
      </c>
      <c r="E18" s="46" t="s">
        <v>107</v>
      </c>
      <c r="F18" s="46"/>
      <c r="G18" s="46" t="s">
        <v>108</v>
      </c>
      <c r="H18" s="49"/>
      <c r="I18" s="55">
        <v>2</v>
      </c>
      <c r="J18" s="44"/>
    </row>
    <row r="19" spans="1:18" ht="13.2" x14ac:dyDescent="0.25">
      <c r="A19" s="46" t="s">
        <v>70</v>
      </c>
      <c r="B19" s="47" t="s">
        <v>109</v>
      </c>
      <c r="C19" s="47" t="s">
        <v>110</v>
      </c>
      <c r="D19" s="48">
        <v>45790</v>
      </c>
      <c r="E19" s="46" t="s">
        <v>111</v>
      </c>
      <c r="F19" s="46"/>
      <c r="G19" s="46" t="s">
        <v>112</v>
      </c>
      <c r="H19" s="49">
        <v>1000</v>
      </c>
      <c r="I19" s="55">
        <v>2</v>
      </c>
      <c r="J19" s="44"/>
    </row>
    <row r="20" spans="1:18" ht="13.2" x14ac:dyDescent="0.25">
      <c r="A20" s="46" t="s">
        <v>70</v>
      </c>
      <c r="B20" s="47" t="s">
        <v>113</v>
      </c>
      <c r="C20" s="47" t="s">
        <v>114</v>
      </c>
      <c r="D20" s="48">
        <v>45791</v>
      </c>
      <c r="E20" s="46" t="s">
        <v>115</v>
      </c>
      <c r="F20" s="46"/>
      <c r="G20" s="46" t="s">
        <v>116</v>
      </c>
      <c r="H20" s="49">
        <v>300</v>
      </c>
      <c r="I20" s="55">
        <v>2</v>
      </c>
      <c r="J20" s="44"/>
    </row>
    <row r="21" spans="1:18" ht="13.2" x14ac:dyDescent="0.25">
      <c r="A21" s="46" t="s">
        <v>70</v>
      </c>
      <c r="B21" s="47" t="s">
        <v>117</v>
      </c>
      <c r="C21" s="47" t="s">
        <v>118</v>
      </c>
      <c r="D21" s="48">
        <v>45792</v>
      </c>
      <c r="E21" s="46" t="s">
        <v>119</v>
      </c>
      <c r="F21" s="46"/>
      <c r="G21" s="46" t="s">
        <v>120</v>
      </c>
      <c r="H21" s="49">
        <v>600</v>
      </c>
      <c r="I21" s="55">
        <v>2</v>
      </c>
      <c r="J21" s="44"/>
    </row>
    <row r="22" spans="1:18" ht="20.399999999999999" x14ac:dyDescent="0.25">
      <c r="A22" s="46" t="s">
        <v>70</v>
      </c>
      <c r="B22" s="47" t="s">
        <v>121</v>
      </c>
      <c r="C22" s="47" t="s">
        <v>122</v>
      </c>
      <c r="D22" s="48">
        <v>45793</v>
      </c>
      <c r="E22" s="46" t="s">
        <v>123</v>
      </c>
      <c r="F22" s="46"/>
      <c r="G22" s="46" t="s">
        <v>124</v>
      </c>
      <c r="H22" s="49">
        <v>25.9</v>
      </c>
      <c r="I22" s="55">
        <v>2</v>
      </c>
      <c r="J22" s="44"/>
    </row>
    <row r="23" spans="1:18" ht="13.2" x14ac:dyDescent="0.25">
      <c r="A23" s="46" t="s">
        <v>70</v>
      </c>
      <c r="B23" s="47" t="s">
        <v>125</v>
      </c>
      <c r="C23" s="47" t="s">
        <v>126</v>
      </c>
      <c r="D23" s="48">
        <v>45794</v>
      </c>
      <c r="E23" s="46" t="s">
        <v>127</v>
      </c>
      <c r="F23" s="46"/>
      <c r="G23" s="46" t="s">
        <v>128</v>
      </c>
      <c r="H23" s="49"/>
      <c r="I23" s="55">
        <v>2</v>
      </c>
      <c r="J23" s="44"/>
    </row>
    <row r="24" spans="1:18" ht="13.2" x14ac:dyDescent="0.25">
      <c r="A24" s="46" t="s">
        <v>70</v>
      </c>
      <c r="B24" s="156"/>
      <c r="C24" s="156"/>
      <c r="D24" s="48">
        <v>45795</v>
      </c>
      <c r="E24" s="157" t="s">
        <v>129</v>
      </c>
      <c r="F24" s="157"/>
      <c r="G24" s="157"/>
      <c r="H24" s="158"/>
      <c r="I24" s="159"/>
      <c r="J24" s="44"/>
      <c r="M24" s="44"/>
      <c r="N24" s="44"/>
      <c r="O24" s="44"/>
      <c r="P24" s="44"/>
      <c r="Q24" s="44"/>
      <c r="R24" s="44"/>
    </row>
    <row r="25" spans="1:18" ht="20.399999999999999"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6"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3.2"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2"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3.2"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3.2" x14ac:dyDescent="0.25">
      <c r="A30" s="46" t="s">
        <v>70</v>
      </c>
      <c r="B30" s="50">
        <v>45627</v>
      </c>
      <c r="C30" s="47" t="s">
        <v>138</v>
      </c>
      <c r="D30" s="48">
        <v>45800</v>
      </c>
      <c r="E30" s="46" t="s">
        <v>147</v>
      </c>
      <c r="F30" s="46"/>
      <c r="G30" s="46" t="s">
        <v>148</v>
      </c>
      <c r="H30" s="49">
        <v>50</v>
      </c>
      <c r="I30" s="55">
        <v>4</v>
      </c>
      <c r="J30" s="44"/>
      <c r="O30" s="44"/>
      <c r="P30" s="44"/>
      <c r="Q30" s="44"/>
      <c r="R30" s="44"/>
    </row>
    <row r="31" spans="1:18" ht="13.2" x14ac:dyDescent="0.25">
      <c r="A31" s="46" t="s">
        <v>70</v>
      </c>
      <c r="B31" s="47" t="s">
        <v>149</v>
      </c>
      <c r="C31" s="47" t="s">
        <v>150</v>
      </c>
      <c r="D31" s="48">
        <v>45801</v>
      </c>
      <c r="E31" s="46" t="s">
        <v>151</v>
      </c>
      <c r="F31" s="46"/>
      <c r="G31" s="46" t="s">
        <v>152</v>
      </c>
      <c r="H31" s="49">
        <v>9</v>
      </c>
      <c r="I31" s="55">
        <v>4</v>
      </c>
      <c r="J31" s="44"/>
      <c r="O31" s="44"/>
      <c r="P31" s="44"/>
      <c r="Q31" s="44"/>
      <c r="R31" s="44"/>
    </row>
    <row r="32" spans="1:18" ht="20.399999999999999" x14ac:dyDescent="0.25">
      <c r="A32" s="46" t="s">
        <v>70</v>
      </c>
      <c r="B32" s="50">
        <v>45413</v>
      </c>
      <c r="C32" s="47" t="s">
        <v>153</v>
      </c>
      <c r="D32" s="48">
        <v>45802</v>
      </c>
      <c r="E32" s="46" t="s">
        <v>154</v>
      </c>
      <c r="F32" s="46"/>
      <c r="G32" s="46" t="s">
        <v>155</v>
      </c>
      <c r="H32" s="49">
        <v>10</v>
      </c>
      <c r="I32" s="55">
        <v>4</v>
      </c>
      <c r="J32" s="44"/>
      <c r="O32" s="44"/>
      <c r="P32" s="44"/>
      <c r="Q32" s="44"/>
      <c r="R32" s="44"/>
    </row>
    <row r="33" spans="1:18" ht="13.2" x14ac:dyDescent="0.25">
      <c r="A33" s="46" t="s">
        <v>70</v>
      </c>
      <c r="B33" s="47" t="s">
        <v>156</v>
      </c>
      <c r="C33" s="47" t="s">
        <v>157</v>
      </c>
      <c r="D33" s="48">
        <v>45803</v>
      </c>
      <c r="E33" s="46" t="s">
        <v>158</v>
      </c>
      <c r="F33" s="46"/>
      <c r="G33" s="46" t="s">
        <v>159</v>
      </c>
      <c r="H33" s="49">
        <v>500</v>
      </c>
      <c r="I33" s="55">
        <v>1</v>
      </c>
      <c r="J33" s="44"/>
      <c r="O33" s="44"/>
      <c r="P33" s="44"/>
      <c r="Q33" s="44"/>
      <c r="R33" s="44"/>
    </row>
    <row r="34" spans="1:18" ht="13.2" x14ac:dyDescent="0.25">
      <c r="A34" s="46" t="s">
        <v>70</v>
      </c>
      <c r="B34" s="47" t="s">
        <v>160</v>
      </c>
      <c r="C34" s="47" t="s">
        <v>161</v>
      </c>
      <c r="D34" s="48">
        <v>45804</v>
      </c>
      <c r="E34" s="46" t="s">
        <v>162</v>
      </c>
      <c r="F34" s="46"/>
      <c r="G34" s="46" t="s">
        <v>163</v>
      </c>
      <c r="H34" s="49">
        <v>71.2</v>
      </c>
      <c r="I34" s="55">
        <v>3</v>
      </c>
      <c r="J34" s="44"/>
      <c r="O34" s="44"/>
      <c r="P34" s="44"/>
      <c r="Q34" s="44"/>
      <c r="R34" s="44"/>
    </row>
    <row r="35" spans="1:18" ht="51" x14ac:dyDescent="0.25">
      <c r="A35" s="46" t="s">
        <v>70</v>
      </c>
      <c r="B35" s="47" t="s">
        <v>164</v>
      </c>
      <c r="C35" s="47" t="s">
        <v>165</v>
      </c>
      <c r="D35" s="48">
        <v>45805</v>
      </c>
      <c r="E35" s="46" t="s">
        <v>166</v>
      </c>
      <c r="F35" s="46"/>
      <c r="G35" s="46" t="s">
        <v>167</v>
      </c>
      <c r="H35" s="49">
        <v>250</v>
      </c>
      <c r="I35" s="55">
        <v>1</v>
      </c>
      <c r="J35" s="44"/>
    </row>
    <row r="36" spans="1:18" ht="13.2" x14ac:dyDescent="0.25">
      <c r="A36" s="46" t="s">
        <v>70</v>
      </c>
      <c r="B36" s="47" t="s">
        <v>168</v>
      </c>
      <c r="C36" s="47" t="s">
        <v>169</v>
      </c>
      <c r="D36" s="48">
        <v>45806</v>
      </c>
      <c r="E36" s="46" t="s">
        <v>170</v>
      </c>
      <c r="F36" s="46"/>
      <c r="G36" s="46" t="s">
        <v>171</v>
      </c>
      <c r="H36" s="49">
        <v>320</v>
      </c>
      <c r="I36" s="55">
        <v>5</v>
      </c>
      <c r="J36" s="44"/>
    </row>
    <row r="37" spans="1:18" ht="13.2" x14ac:dyDescent="0.25">
      <c r="A37" s="46" t="s">
        <v>70</v>
      </c>
      <c r="B37" s="47" t="s">
        <v>172</v>
      </c>
      <c r="C37" s="47" t="s">
        <v>173</v>
      </c>
      <c r="D37" s="48">
        <v>45807</v>
      </c>
      <c r="E37" s="46" t="s">
        <v>174</v>
      </c>
      <c r="F37" s="46"/>
      <c r="G37" s="46" t="s">
        <v>175</v>
      </c>
      <c r="H37" s="49">
        <v>40</v>
      </c>
      <c r="I37" s="55">
        <v>4</v>
      </c>
      <c r="J37" s="44"/>
    </row>
    <row r="38" spans="1:18" ht="13.2" x14ac:dyDescent="0.25">
      <c r="A38" s="46" t="s">
        <v>70</v>
      </c>
      <c r="B38" s="50">
        <v>45292</v>
      </c>
      <c r="C38" s="47" t="s">
        <v>176</v>
      </c>
      <c r="D38" s="48">
        <v>45808</v>
      </c>
      <c r="E38" s="46" t="s">
        <v>177</v>
      </c>
      <c r="F38" s="46"/>
      <c r="G38" s="46" t="s">
        <v>178</v>
      </c>
      <c r="H38" s="49">
        <v>25</v>
      </c>
      <c r="I38" s="55">
        <v>4</v>
      </c>
      <c r="J38" s="44"/>
    </row>
    <row r="39" spans="1:18" ht="13.2" x14ac:dyDescent="0.25">
      <c r="A39" s="46" t="s">
        <v>70</v>
      </c>
      <c r="B39" s="50">
        <v>45352</v>
      </c>
      <c r="C39" s="47" t="s">
        <v>179</v>
      </c>
      <c r="D39" s="48">
        <v>45809</v>
      </c>
      <c r="E39" s="46" t="s">
        <v>180</v>
      </c>
      <c r="F39" s="46"/>
      <c r="G39" s="46" t="s">
        <v>181</v>
      </c>
      <c r="H39" s="49">
        <v>150</v>
      </c>
      <c r="I39" s="55">
        <v>4</v>
      </c>
      <c r="J39" s="44"/>
    </row>
    <row r="40" spans="1:18" ht="13.2"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799999999999997"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399999999999999"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1.599999999999994"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399999999999999"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799999999999997"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2.2"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399999999999999"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399999999999999"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399999999999999"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799999999999997"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399999999999999"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399999999999999"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1"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799999999999997"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799999999999997"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1"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1" priority="2" stopIfTrue="1">
      <formula>$A78&lt;&gt;""</formula>
    </cfRule>
  </conditionalFormatting>
  <conditionalFormatting sqref="A8:I76 I78">
    <cfRule type="expression" dxfId="100" priority="7" stopIfTrue="1">
      <formula>$A8&lt;&gt;""</formula>
    </cfRule>
  </conditionalFormatting>
  <conditionalFormatting sqref="B78:H2888">
    <cfRule type="expression" dxfId="99" priority="3" stopIfTrue="1">
      <formula>$A78&lt;&gt;""</formula>
    </cfRule>
  </conditionalFormatting>
  <conditionalFormatting sqref="D2886:D2913">
    <cfRule type="expression" dxfId="98"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8" t="s">
        <v>311</v>
      </c>
      <c r="B1" s="329"/>
      <c r="C1" s="174">
        <v>45688</v>
      </c>
      <c r="D1" s="26"/>
      <c r="G1" s="252">
        <v>45688</v>
      </c>
    </row>
    <row r="2" spans="1:7" ht="13.8" x14ac:dyDescent="0.25">
      <c r="A2" s="28"/>
      <c r="B2" s="28"/>
      <c r="G2" s="252">
        <v>45716</v>
      </c>
    </row>
    <row r="3" spans="1:7" ht="13.8" x14ac:dyDescent="0.25">
      <c r="A3" s="30" t="s">
        <v>312</v>
      </c>
      <c r="B3" s="326" t="str">
        <f>INDEX(Adr!B:B,Doklady!B102+1)</f>
        <v>Slovenský zväz vzpierania</v>
      </c>
      <c r="C3" s="326"/>
      <c r="D3" s="326"/>
      <c r="G3" s="252">
        <v>45747</v>
      </c>
    </row>
    <row r="4" spans="1:7" ht="13.8" x14ac:dyDescent="0.25">
      <c r="A4" s="30" t="s">
        <v>313</v>
      </c>
      <c r="B4" s="29" t="str">
        <f>RIGHT("0000"&amp;INDEX(Adr!A:A,Doklady!B102+1),8)</f>
        <v>31796079</v>
      </c>
      <c r="G4" s="252">
        <v>45777</v>
      </c>
    </row>
    <row r="5" spans="1:7" ht="13.8" x14ac:dyDescent="0.25">
      <c r="A5" s="30" t="s">
        <v>314</v>
      </c>
      <c r="B5" s="29" t="str">
        <f>INDEX(Adr!D:D,Doklady!B102+1)&amp;", "&amp;INDEX(Adr!E:E,Doklady!B102+1)</f>
        <v>Olympijské námestie 14290/1, Bratislava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315</v>
      </c>
      <c r="B9" s="31" t="s">
        <v>315</v>
      </c>
      <c r="C9" s="32" t="s">
        <v>316</v>
      </c>
      <c r="G9" s="252">
        <v>45930</v>
      </c>
    </row>
    <row r="10" spans="1:7" ht="13.8" x14ac:dyDescent="0.25">
      <c r="A10" s="133" t="s">
        <v>317</v>
      </c>
      <c r="B10" s="134" t="s">
        <v>318</v>
      </c>
      <c r="C10" s="175">
        <f>+Spolu!C10</f>
        <v>0</v>
      </c>
      <c r="G10" s="252">
        <v>45961</v>
      </c>
    </row>
    <row r="11" spans="1:7" ht="13.8" x14ac:dyDescent="0.25">
      <c r="A11" s="133" t="s">
        <v>319</v>
      </c>
      <c r="B11" s="134" t="s">
        <v>320</v>
      </c>
      <c r="C11" s="175">
        <f>+Spolu!C11</f>
        <v>460077</v>
      </c>
      <c r="G11" s="252">
        <v>45991</v>
      </c>
    </row>
    <row r="12" spans="1:7" ht="13.8" x14ac:dyDescent="0.25">
      <c r="A12" s="133" t="s">
        <v>321</v>
      </c>
      <c r="B12" s="134" t="s">
        <v>322</v>
      </c>
      <c r="C12" s="175">
        <v>0</v>
      </c>
      <c r="G12" s="252">
        <v>46022</v>
      </c>
    </row>
    <row r="13" spans="1:7" ht="13.8" x14ac:dyDescent="0.25">
      <c r="A13" s="133" t="s">
        <v>323</v>
      </c>
      <c r="B13" s="134" t="s">
        <v>324</v>
      </c>
      <c r="C13" s="175">
        <f>+Spolu!C13</f>
        <v>0</v>
      </c>
      <c r="G13" s="252"/>
    </row>
    <row r="14" spans="1:7" ht="13.8" x14ac:dyDescent="0.25">
      <c r="A14" s="133" t="s">
        <v>325</v>
      </c>
      <c r="B14" s="134" t="s">
        <v>326</v>
      </c>
      <c r="C14" s="175">
        <f>+Spolu!C14</f>
        <v>0</v>
      </c>
      <c r="G14" s="252"/>
    </row>
    <row r="15" spans="1:7" ht="13.8" x14ac:dyDescent="0.25">
      <c r="A15" s="33" t="s">
        <v>327</v>
      </c>
      <c r="B15" s="132"/>
      <c r="C15" s="34">
        <f>SUM(C10:C14)</f>
        <v>460077</v>
      </c>
      <c r="G15" s="252"/>
    </row>
    <row r="16" spans="1:7" ht="13.8" x14ac:dyDescent="0.25">
      <c r="G16" s="252"/>
    </row>
    <row r="17" spans="1:5" ht="72" customHeight="1" x14ac:dyDescent="0.25">
      <c r="A17" s="327" t="s">
        <v>328</v>
      </c>
      <c r="B17" s="327"/>
      <c r="C17" s="327"/>
      <c r="D17" s="32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abSelected="1" topLeftCell="A27"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9" t="s">
        <v>329</v>
      </c>
      <c r="B1" s="349"/>
      <c r="C1" s="349"/>
      <c r="D1" s="349"/>
      <c r="E1" s="349"/>
      <c r="F1" s="349"/>
      <c r="G1" s="349"/>
      <c r="H1" s="349"/>
      <c r="I1" s="349"/>
    </row>
    <row r="2" spans="1:26" ht="7.5" customHeight="1" x14ac:dyDescent="0.2">
      <c r="C2" s="8"/>
      <c r="D2" s="8"/>
      <c r="E2" s="8"/>
      <c r="F2" s="8"/>
      <c r="G2" s="8"/>
      <c r="H2" s="8"/>
      <c r="I2" s="8"/>
    </row>
    <row r="3" spans="1:26" s="9" customFormat="1" ht="26.25" customHeight="1" x14ac:dyDescent="0.25">
      <c r="B3" s="160" t="s">
        <v>59</v>
      </c>
      <c r="C3" s="350" t="str">
        <f>INDEX(Adr!B2:B80,Doklady!B102)</f>
        <v>Slovenský zväz vzpierania</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313</v>
      </c>
      <c r="C4" s="66" t="str">
        <f>INDEX(Adr!A2:A104,Doklady!B102)</f>
        <v>31796079</v>
      </c>
      <c r="I4" s="65">
        <f>Doklady!I101</f>
        <v>45666</v>
      </c>
      <c r="J4" s="85"/>
      <c r="K4" s="85"/>
      <c r="L4" s="85"/>
      <c r="M4" s="85"/>
      <c r="N4" s="85"/>
      <c r="O4" s="85"/>
      <c r="P4" s="85"/>
      <c r="Q4" s="85"/>
      <c r="R4" s="85"/>
      <c r="S4" s="85"/>
      <c r="T4" s="85"/>
      <c r="U4" s="85"/>
      <c r="V4" s="85"/>
      <c r="W4" s="85"/>
      <c r="X4" s="85"/>
      <c r="Y4" s="85"/>
      <c r="Z4" s="85"/>
    </row>
    <row r="5" spans="1:26" s="9" customFormat="1" ht="13.2" x14ac:dyDescent="0.25">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314</v>
      </c>
      <c r="C6" s="9" t="str">
        <f>INDEX(Adr!D2:D104,Doklady!B102)&amp;", "&amp;INDEX(Adr!E2:E104,Doklady!B102)&amp;", "&amp;INDEX(Adr!F2:F104,Doklady!B102)</f>
        <v>Olympijské námestie 14290/1, Bratislava, 831 04</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7.399999999999999" x14ac:dyDescent="0.3">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7.399999999999999" x14ac:dyDescent="0.3">
      <c r="A11" s="69" t="s">
        <v>319</v>
      </c>
      <c r="B11" s="70" t="s">
        <v>320</v>
      </c>
      <c r="C11" s="126">
        <f>SUMIF(FP!J:J,Doklady!$B$1&amp;A11,FP!D:D)</f>
        <v>460077</v>
      </c>
      <c r="D11" s="126">
        <f>+C11-E11</f>
        <v>96165.670000000042</v>
      </c>
      <c r="E11" s="353">
        <f>+I39-I42+I44-I47</f>
        <v>363911.32999999996</v>
      </c>
      <c r="F11" s="354"/>
      <c r="J11" s="176"/>
      <c r="L11" s="161" t="str">
        <f>L41</f>
        <v>a - vzpieranie - bežné transfery</v>
      </c>
      <c r="M11" s="118"/>
      <c r="N11" s="118"/>
      <c r="O11" s="118"/>
      <c r="P11" s="118"/>
      <c r="Q11" s="118"/>
      <c r="R11" s="118"/>
      <c r="S11" s="118"/>
    </row>
    <row r="12" spans="1:26" ht="17.399999999999999" x14ac:dyDescent="0.3">
      <c r="A12" s="69" t="s">
        <v>321</v>
      </c>
      <c r="B12" s="70" t="s">
        <v>322</v>
      </c>
      <c r="C12" s="126">
        <f>SUMIF(FP!J:J,Doklady!$B$1&amp;A12,FP!D:D)</f>
        <v>0</v>
      </c>
      <c r="D12" s="126">
        <f>C12-E12</f>
        <v>0</v>
      </c>
      <c r="E12" s="345">
        <f>SUMIF(K:K,A12,I:I)</f>
        <v>0</v>
      </c>
      <c r="F12" s="346"/>
      <c r="J12" s="177"/>
      <c r="L12" s="161" t="str">
        <f>L42</f>
        <v>a - vzpieranie - kapitálové transfery</v>
      </c>
      <c r="N12" s="118"/>
      <c r="O12" s="118"/>
      <c r="P12" s="118"/>
      <c r="Q12" s="118"/>
      <c r="R12" s="118"/>
      <c r="S12" s="118"/>
    </row>
    <row r="13" spans="1:26" ht="17.399999999999999" x14ac:dyDescent="0.3">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 thickBot="1" x14ac:dyDescent="0.35">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5">
      <c r="I15" s="9"/>
    </row>
    <row r="16" spans="1:26" s="9" customFormat="1" ht="13.2" x14ac:dyDescent="0.25">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460077</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0</v>
      </c>
    </row>
    <row r="20" spans="1:20" x14ac:dyDescent="0.2">
      <c r="A20" s="135" t="s">
        <v>345</v>
      </c>
      <c r="B20" s="334" t="s">
        <v>346</v>
      </c>
      <c r="C20" s="335"/>
      <c r="D20" s="335"/>
      <c r="E20" s="335"/>
      <c r="F20" s="335"/>
      <c r="G20" s="335"/>
      <c r="H20" s="336"/>
      <c r="I20" s="73">
        <f>SUMIF(FP!I:I,Doklady!$B$1&amp;A20,FP!D:D)</f>
        <v>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356</v>
      </c>
      <c r="C25" s="358"/>
      <c r="D25" s="358"/>
      <c r="E25" s="358"/>
      <c r="F25" s="358"/>
      <c r="G25" s="358"/>
      <c r="H25" s="359"/>
      <c r="I25" s="73">
        <f>SUMIF(FP!I:I,Doklady!$B$1&amp;A25,FP!D:D)</f>
        <v>0</v>
      </c>
      <c r="T25" s="86"/>
    </row>
    <row r="26" spans="1:20" x14ac:dyDescent="0.2">
      <c r="A26" s="135" t="s">
        <v>357</v>
      </c>
      <c r="B26" s="334" t="s">
        <v>358</v>
      </c>
      <c r="C26" s="335"/>
      <c r="D26" s="335"/>
      <c r="E26" s="335"/>
      <c r="F26" s="335"/>
      <c r="G26" s="335"/>
      <c r="H26" s="336"/>
      <c r="I26" s="73">
        <f>SUMIF(FP!I:I,Doklady!$B$1&amp;A26,FP!D:D)</f>
        <v>0</v>
      </c>
      <c r="T26" s="86"/>
    </row>
    <row r="27" spans="1:20" x14ac:dyDescent="0.2">
      <c r="A27" s="115" t="s">
        <v>359</v>
      </c>
      <c r="B27" s="334" t="s">
        <v>360</v>
      </c>
      <c r="C27" s="335"/>
      <c r="D27" s="335"/>
      <c r="E27" s="335"/>
      <c r="F27" s="335"/>
      <c r="G27" s="335"/>
      <c r="H27" s="336"/>
      <c r="I27" s="73">
        <f>SUMIF(FP!I:I,Doklady!$B$1&amp;A27,FP!D:D)</f>
        <v>0</v>
      </c>
      <c r="T27" s="86"/>
    </row>
    <row r="28" spans="1:20" x14ac:dyDescent="0.2">
      <c r="A28" s="135" t="s">
        <v>361</v>
      </c>
      <c r="B28" s="334" t="s">
        <v>362</v>
      </c>
      <c r="C28" s="335"/>
      <c r="D28" s="335"/>
      <c r="E28" s="335"/>
      <c r="F28" s="335"/>
      <c r="G28" s="335"/>
      <c r="H28" s="336"/>
      <c r="I28" s="73">
        <f>SUMIF(FP!I:I,Doklady!$B$1&amp;A28,FP!D:D)</f>
        <v>0</v>
      </c>
      <c r="T28" s="86"/>
    </row>
    <row r="29" spans="1:20" x14ac:dyDescent="0.2">
      <c r="A29" s="115" t="s">
        <v>363</v>
      </c>
      <c r="B29" s="334" t="s">
        <v>364</v>
      </c>
      <c r="C29" s="335"/>
      <c r="D29" s="335"/>
      <c r="E29" s="335"/>
      <c r="F29" s="335"/>
      <c r="G29" s="335"/>
      <c r="H29" s="336"/>
      <c r="I29" s="73">
        <f>SUMIF(FP!I:I,Doklady!$B$1&amp;A29,FP!D:D)</f>
        <v>0</v>
      </c>
      <c r="T29" s="86"/>
    </row>
    <row r="30" spans="1:20" hidden="1" x14ac:dyDescent="0.2">
      <c r="A30" s="135" t="s">
        <v>365</v>
      </c>
      <c r="B30" s="334"/>
      <c r="C30" s="335"/>
      <c r="D30" s="335"/>
      <c r="E30" s="335"/>
      <c r="F30" s="335"/>
      <c r="G30" s="335"/>
      <c r="H30" s="336"/>
      <c r="I30" s="73">
        <f>SUMIF(FP!I:I,Doklady!$B$1&amp;A30,FP!D:D)</f>
        <v>0</v>
      </c>
      <c r="T30" s="86"/>
    </row>
    <row r="31" spans="1:20" hidden="1" x14ac:dyDescent="0.2">
      <c r="A31" s="115" t="s">
        <v>366</v>
      </c>
      <c r="B31" s="334"/>
      <c r="C31" s="335"/>
      <c r="D31" s="335"/>
      <c r="E31" s="335"/>
      <c r="F31" s="335"/>
      <c r="G31" s="335"/>
      <c r="H31" s="336"/>
      <c r="I31" s="73">
        <f>SUMIF(FP!I:I,Doklady!$B$1&amp;A31,FP!D:D)</f>
        <v>0</v>
      </c>
      <c r="T31" s="86"/>
    </row>
    <row r="32" spans="1:20" hidden="1" x14ac:dyDescent="0.2">
      <c r="A32" s="135" t="s">
        <v>367</v>
      </c>
      <c r="B32" s="330"/>
      <c r="C32" s="331"/>
      <c r="D32" s="331"/>
      <c r="E32" s="331"/>
      <c r="F32" s="331"/>
      <c r="G32" s="331"/>
      <c r="H32" s="332"/>
      <c r="I32" s="73">
        <f>SUMIF(FP!I:I,Doklady!$B$1&amp;A32,FP!D:D)</f>
        <v>0</v>
      </c>
      <c r="T32" s="86"/>
    </row>
    <row r="33" spans="1:21" hidden="1" x14ac:dyDescent="0.2">
      <c r="A33" s="115" t="s">
        <v>368</v>
      </c>
      <c r="B33" s="330"/>
      <c r="C33" s="331"/>
      <c r="D33" s="331"/>
      <c r="E33" s="331"/>
      <c r="F33" s="331"/>
      <c r="G33" s="331"/>
      <c r="H33" s="332"/>
      <c r="I33" s="73">
        <f>SUMIF(FP!I:I,Doklady!$B$1&amp;A33,FP!D:D)</f>
        <v>0</v>
      </c>
      <c r="T33" s="86"/>
    </row>
    <row r="34" spans="1:21" hidden="1" x14ac:dyDescent="0.2">
      <c r="A34" s="135" t="s">
        <v>369</v>
      </c>
      <c r="B34" s="333"/>
      <c r="C34" s="333"/>
      <c r="D34" s="333"/>
      <c r="E34" s="333"/>
      <c r="F34" s="333"/>
      <c r="G34" s="333"/>
      <c r="H34" s="333"/>
      <c r="I34" s="73">
        <f>SUMIF(FP!I:I,Doklady!$B$1&amp;A34,FP!D:D)</f>
        <v>0</v>
      </c>
      <c r="J34" s="8"/>
      <c r="K34" s="8"/>
    </row>
    <row r="36" spans="1:21" ht="13.2" x14ac:dyDescent="0.25">
      <c r="A36" s="121" t="s">
        <v>370</v>
      </c>
      <c r="B36" s="121"/>
      <c r="C36" s="220">
        <v>1</v>
      </c>
      <c r="D36" s="220">
        <v>2</v>
      </c>
      <c r="E36" s="220">
        <v>3</v>
      </c>
      <c r="F36" s="220">
        <v>4</v>
      </c>
      <c r="G36" s="220">
        <v>5</v>
      </c>
      <c r="H36" s="220">
        <v>5</v>
      </c>
      <c r="I36" s="122"/>
    </row>
    <row r="37" spans="1:21" ht="3.75" customHeight="1" x14ac:dyDescent="0.2"/>
    <row r="38" spans="1:21" ht="20.399999999999999" x14ac:dyDescent="0.2">
      <c r="A38" s="67" t="s">
        <v>336</v>
      </c>
      <c r="B38" s="67" t="str">
        <f>"Šport "&amp;K40</f>
        <v>Šport vzpieranie</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92015.400000000009</v>
      </c>
      <c r="G39" s="78">
        <f>+MAX(I39-C39-D39-E39-F39-H39,0)</f>
        <v>308061.59999999998</v>
      </c>
      <c r="H39" s="78">
        <f>+IFERROR(VLOOKUP(K40&amp;" - kapitálové transfery",B$53:C$90,2,0),0)</f>
        <v>60000</v>
      </c>
      <c r="I39" s="73">
        <f>SUMIF(FP!K:K,K40,FP!D:D)</f>
        <v>460077</v>
      </c>
      <c r="L39" s="84">
        <f>COUNTIF(FP!N:N,Doklady!B1&amp;"aK")</f>
        <v>1</v>
      </c>
      <c r="T39" s="86"/>
    </row>
    <row r="40" spans="1:21" x14ac:dyDescent="0.2">
      <c r="A40" s="115" t="s">
        <v>339</v>
      </c>
      <c r="B40" s="116" t="s">
        <v>378</v>
      </c>
      <c r="C40" s="78">
        <f>DSUM(Doklady!A103:J10105,"GGG",Spolu!L40:M42)</f>
        <v>15387.25</v>
      </c>
      <c r="D40" s="78">
        <f>DSUM(Doklady!A103:J10105,"GGG",Spolu!N40:O42)</f>
        <v>7891.9199999999992</v>
      </c>
      <c r="E40" s="78">
        <f>DSUM(Doklady!A103:J10105,"GGG",Spolu!P40:Q42)</f>
        <v>54540.680000000008</v>
      </c>
      <c r="F40" s="78">
        <f>DSUM(Doklady!A103:J10105,"GGG",Spolu!R40:S42)</f>
        <v>18345.82</v>
      </c>
      <c r="G40" s="78">
        <f>DSUM(Doklady!A103:J10105,"GGG",Spolu!T40:U42)-H40</f>
        <v>0</v>
      </c>
      <c r="H40" s="78">
        <f>+IFERROR(VLOOKUP(K40&amp;" - kapitálové transfery",B$53:D$90,3,0),0)</f>
        <v>0</v>
      </c>
      <c r="I40" s="73">
        <f>+C40+D40+E40+F40+G40+H40</f>
        <v>96165.670000000013</v>
      </c>
      <c r="J40" s="218" t="str">
        <f>+K45</f>
        <v>.</v>
      </c>
      <c r="K40" s="218" t="str">
        <f>IF(L38&gt;0,INDEX(FP!K:K,Doklady!B2),".")</f>
        <v>vzpieranie</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60000</v>
      </c>
      <c r="I41" s="124">
        <f>+I39-I42</f>
        <v>363911.32999999996</v>
      </c>
      <c r="J41" s="219">
        <f>+K46</f>
        <v>0</v>
      </c>
      <c r="K41" s="219">
        <f>+I41-H41</f>
        <v>303911.32999999996</v>
      </c>
      <c r="L41" s="161" t="str">
        <f>IF(L38&gt;0,"a - "&amp;INDEX(FP!C:C,Doklady!B2),2)</f>
        <v>a - vzpieranie - bežné transfery</v>
      </c>
      <c r="M41" s="120">
        <v>1</v>
      </c>
      <c r="N41" s="161" t="str">
        <f>+L41</f>
        <v>a - vzpieranie - bežné transfery</v>
      </c>
      <c r="O41" s="120">
        <v>2</v>
      </c>
      <c r="P41" s="161" t="str">
        <f>+L41</f>
        <v>a - vzpieranie - bežné transfery</v>
      </c>
      <c r="Q41" s="120">
        <v>3</v>
      </c>
      <c r="R41" s="161" t="str">
        <f>+L41</f>
        <v>a - vzpieranie - bežné transfery</v>
      </c>
      <c r="S41" s="120">
        <v>4</v>
      </c>
      <c r="T41" s="161" t="str">
        <f>+L41</f>
        <v>a - vzpieranie - bežné transfery</v>
      </c>
      <c r="U41" s="120">
        <v>5</v>
      </c>
    </row>
    <row r="42" spans="1:21" ht="10.5" customHeight="1" x14ac:dyDescent="0.2">
      <c r="A42" s="115" t="s">
        <v>339</v>
      </c>
      <c r="B42" s="116" t="s">
        <v>381</v>
      </c>
      <c r="C42" s="73">
        <f>+C40</f>
        <v>15387.25</v>
      </c>
      <c r="D42" s="216">
        <f>+D40</f>
        <v>7891.9199999999992</v>
      </c>
      <c r="E42" s="216">
        <f>+E40</f>
        <v>54540.680000000008</v>
      </c>
      <c r="F42" s="216">
        <f>+MIN(F39:F40)</f>
        <v>18345.82</v>
      </c>
      <c r="G42" s="216">
        <f>+MIN(G39+MAX(F39-F40,0)-MAX(E40-E39,0)-MAX(D40-D39,0)-MAX(C40-C39,0),G40)</f>
        <v>0</v>
      </c>
      <c r="H42" s="216">
        <f>+MIN(H39:H40)</f>
        <v>0</v>
      </c>
      <c r="I42" s="73">
        <f>+C42+D42+E42+MIN(F39:F40)+G42+H42</f>
        <v>96165.670000000013</v>
      </c>
      <c r="J42" s="219">
        <f>+K47</f>
        <v>0</v>
      </c>
      <c r="K42" s="219">
        <f>+I42-H42</f>
        <v>96165.670000000013</v>
      </c>
      <c r="L42" s="161" t="str">
        <f>+SUBSTITUTE(L41,"bežné","kapitálové")</f>
        <v>a - vzpieranie - kapitálové transfery</v>
      </c>
      <c r="M42" s="120">
        <v>1</v>
      </c>
      <c r="N42" s="161" t="str">
        <f>+L42</f>
        <v>a - vzpieranie - kapitálové transfery</v>
      </c>
      <c r="O42" s="120">
        <v>2</v>
      </c>
      <c r="P42" s="161" t="str">
        <f>+L42</f>
        <v>a - vzpieranie - kapitálové transfery</v>
      </c>
      <c r="Q42" s="120">
        <v>3</v>
      </c>
      <c r="R42" s="161" t="str">
        <f>+L42</f>
        <v>a - vzpieranie - kapitálové transfery</v>
      </c>
      <c r="S42" s="120">
        <v>4</v>
      </c>
      <c r="T42" s="161" t="str">
        <f>+L42</f>
        <v>a - vzpieranie - kapitálové transfery</v>
      </c>
      <c r="U42" s="120">
        <v>5</v>
      </c>
    </row>
    <row r="43" spans="1:21" ht="20.399999999999999"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DSUM(Doklady!A103:J10105,"GGG",Spolu!L45:M47)</f>
        <v>0</v>
      </c>
      <c r="D45" s="78">
        <f>DSUM(Doklady!A103:J10105,"GGG",Spolu!N45:O47)</f>
        <v>0</v>
      </c>
      <c r="E45" s="78">
        <f>DSUM(Doklady!A103:J10105,"GGG",Spolu!P45:Q47)</f>
        <v>0</v>
      </c>
      <c r="F45" s="78">
        <f>DSUM(Doklady!A103:J10105,"GGG",Spolu!R45:S47)</f>
        <v>0</v>
      </c>
      <c r="G45" s="78">
        <f>DSUM(Doklady!A103:J10105,"GGG",Spolu!T45:U47)-H45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0.399999999999999"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vzpieranie - bežné transfery</v>
      </c>
      <c r="C53" s="73">
        <f>IF(A53&lt;&gt;"",INDEX(FP!D:D,Doklady!B$2+(ROW()-53)),"")</f>
        <v>400077</v>
      </c>
      <c r="D53" s="73">
        <f>IF(A53&lt;&gt;"",Doklady!I1-Doklady!J1,"")</f>
        <v>96165.670000000027</v>
      </c>
      <c r="E53" s="73">
        <f>IF(A53&lt;&gt;"",MIN(D53,C53)*Doklady!C1/(1-Doklady!C1),"")</f>
        <v>0</v>
      </c>
      <c r="F53" s="71">
        <f>IF(A53&lt;&gt;"",Doklady!J1,"")</f>
        <v>0</v>
      </c>
      <c r="G53" s="73">
        <f>+IFERROR(HLOOKUP(IF(RIGHT(B53,15)="bežné transfery",LEFT(B53,LEN(B53)-18),0),$J$40:$K$42,3,0),MIN(C53,D53))</f>
        <v>96165.670000000013</v>
      </c>
      <c r="H53" s="71"/>
      <c r="I53" s="73">
        <f>IF(A53&lt;&gt;"",MAX(IF(G53&lt;C53,C53-G53,0)+IF(F53&lt;E53,E53-F53,0),0),0)</f>
        <v>303911.32999999996</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2">
      <c r="A54" s="75" t="str">
        <f>Doklady!D2</f>
        <v>a</v>
      </c>
      <c r="B54" s="119" t="str">
        <f>Doklady!H2</f>
        <v>vzpieranie - kapitálové transfery</v>
      </c>
      <c r="C54" s="73">
        <f>IF(A54&lt;&gt;"",INDEX(FP!D:D,Doklady!B$2+(ROW()-53)),"")</f>
        <v>60000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60000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460077</v>
      </c>
      <c r="D130" s="228">
        <f t="shared" ref="D130:I130" si="9">SUM(D53:D129)</f>
        <v>96165.670000000027</v>
      </c>
      <c r="E130" s="228">
        <f t="shared" si="9"/>
        <v>0</v>
      </c>
      <c r="F130" s="228">
        <f t="shared" si="9"/>
        <v>0</v>
      </c>
      <c r="G130" s="228">
        <f t="shared" si="9"/>
        <v>96165.670000000013</v>
      </c>
      <c r="H130" s="228">
        <f t="shared" si="9"/>
        <v>0</v>
      </c>
      <c r="I130" s="228">
        <f t="shared" si="9"/>
        <v>363911.32999999996</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396</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397</v>
      </c>
      <c r="B139" s="9"/>
      <c r="C139" s="74"/>
      <c r="D139" s="74"/>
      <c r="E139" s="74"/>
      <c r="F139" s="74"/>
      <c r="G139" s="74"/>
      <c r="H139" s="74"/>
      <c r="I139" s="74"/>
      <c r="J139" s="85"/>
    </row>
    <row r="140" spans="1:26" ht="13.2" x14ac:dyDescent="0.25">
      <c r="A140" s="9"/>
      <c r="B140" s="282"/>
      <c r="C140" s="229"/>
      <c r="D140" s="360"/>
      <c r="E140" s="360"/>
      <c r="F140" s="360"/>
      <c r="G140" s="360"/>
      <c r="H140" s="360"/>
      <c r="I140" s="360"/>
      <c r="J140" s="85"/>
    </row>
    <row r="141" spans="1:26" ht="68.25" customHeight="1" x14ac:dyDescent="0.25">
      <c r="A141" s="9"/>
      <c r="B141" s="284" t="s">
        <v>398</v>
      </c>
      <c r="C141" s="214"/>
      <c r="D141" s="344" t="s">
        <v>399</v>
      </c>
      <c r="E141" s="344"/>
      <c r="F141" s="344"/>
      <c r="G141" s="344"/>
      <c r="H141" s="344"/>
      <c r="I141" s="344"/>
      <c r="J141" s="85"/>
    </row>
    <row r="142" spans="1:26" ht="13.2" x14ac:dyDescent="0.25">
      <c r="A142" s="9"/>
      <c r="B142" s="283"/>
      <c r="C142" s="214"/>
      <c r="D142" s="263"/>
      <c r="E142" s="263"/>
      <c r="F142" s="263"/>
      <c r="G142" s="263"/>
      <c r="H142" s="263"/>
      <c r="I142" s="263"/>
      <c r="J142" s="85"/>
    </row>
    <row r="143" spans="1:26" ht="13.2" x14ac:dyDescent="0.25">
      <c r="A143" s="9"/>
      <c r="B143" s="283"/>
      <c r="C143" s="214"/>
      <c r="D143" s="263"/>
      <c r="E143" s="263"/>
      <c r="F143" s="263"/>
      <c r="G143" s="263"/>
      <c r="H143" s="263"/>
      <c r="I143" s="263"/>
      <c r="J143" s="85"/>
    </row>
    <row r="144" spans="1:26" ht="13.2" x14ac:dyDescent="0.25">
      <c r="A144" s="9"/>
      <c r="B144" s="284"/>
      <c r="C144" s="214"/>
      <c r="D144" s="263"/>
      <c r="E144" s="263"/>
      <c r="F144" s="263"/>
      <c r="G144" s="263"/>
      <c r="H144" s="263"/>
      <c r="I144" s="263"/>
      <c r="J144" s="85"/>
    </row>
    <row r="145" spans="2:2" ht="13.2"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7" priority="43" stopIfTrue="1" operator="lessThanOrEqual">
      <formula>0</formula>
    </cfRule>
    <cfRule type="cellIs" dxfId="96" priority="44" stopIfTrue="1" operator="greaterThan">
      <formula>0</formula>
    </cfRule>
  </conditionalFormatting>
  <conditionalFormatting sqref="D53:D129">
    <cfRule type="expression" dxfId="95" priority="31" stopIfTrue="1">
      <formula>$C53=$D53</formula>
    </cfRule>
    <cfRule type="expression" dxfId="94" priority="33" stopIfTrue="1">
      <formula>$C53&lt;&gt;$D53</formula>
    </cfRule>
  </conditionalFormatting>
  <conditionalFormatting sqref="E9:F9">
    <cfRule type="expression" dxfId="93" priority="38" stopIfTrue="1">
      <formula>SUM($E$10:$F$14)&gt;0</formula>
    </cfRule>
  </conditionalFormatting>
  <conditionalFormatting sqref="G53:G129">
    <cfRule type="expression" dxfId="92" priority="13" stopIfTrue="1">
      <formula>$C53=$G53</formula>
    </cfRule>
    <cfRule type="expression" dxfId="91" priority="14" stopIfTrue="1">
      <formula>$C53&lt;&gt;$G53</formula>
    </cfRule>
  </conditionalFormatting>
  <conditionalFormatting sqref="I42">
    <cfRule type="cellIs" dxfId="90" priority="1" stopIfTrue="1" operator="greaterThan">
      <formula>0</formula>
    </cfRule>
  </conditionalFormatting>
  <conditionalFormatting sqref="I47">
    <cfRule type="cellIs" dxfId="89" priority="15" stopIfTrue="1" operator="greaterThan">
      <formula>0</formula>
    </cfRule>
  </conditionalFormatting>
  <conditionalFormatting sqref="I53:I129">
    <cfRule type="cellIs" dxfId="88" priority="40" stopIfTrue="1" operator="equal">
      <formula>0</formula>
    </cfRule>
    <cfRule type="cellIs" dxfId="87"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105"/>
  <sheetViews>
    <sheetView topLeftCell="A197" zoomScale="110" zoomScaleNormal="110" workbookViewId="0">
      <selection activeCell="G219" sqref="G219"/>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a - vzpieranie - bežné transfery</v>
      </c>
      <c r="B1" s="232" t="str">
        <f>INDEX(Adr!A:A,B102+1)</f>
        <v>31796079</v>
      </c>
      <c r="C1" s="233">
        <f>IF(ROW()&lt;=B$3,INDEX(FP!E:E,B$2+ROW()-1),"")</f>
        <v>0</v>
      </c>
      <c r="D1" s="234" t="str">
        <f>IF(ROW()&lt;=B$3,INDEX(FP!F:F,B$2+ROW()-1),"")</f>
        <v>a</v>
      </c>
      <c r="E1" s="234"/>
      <c r="F1" s="234" t="str">
        <f>IF(ROW()&lt;=B$3,INDEX(FP!G:G,B$2+ROW()-1),"")</f>
        <v>026 02</v>
      </c>
      <c r="G1" s="234"/>
      <c r="H1" s="235" t="str">
        <f>IF(ROW()&lt;=B$3,INDEX(FP!C:C,B$2+ROW()-1),"")</f>
        <v>vzpieranie - bežné transfery</v>
      </c>
      <c r="I1" s="236">
        <f>IF(ROW()&lt;=B$3,SUMIF(A$107:A$10147,A1,I$107:I$10147),"")</f>
        <v>96165.670000000027</v>
      </c>
      <c r="J1" s="236">
        <f>IF(ROW()&lt;=B$3,SUMIFS(I$103:I$50147,A$103:A$50147,K1,J$103:J$50147,L1),"")</f>
        <v>0</v>
      </c>
      <c r="K1" s="110" t="str">
        <f>$A1</f>
        <v>a - vzpieranie - bežné transfery</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a - vzpieranie - kapitálové transfery</v>
      </c>
      <c r="B2" s="237">
        <f>MATCH(B1,FP!A:A,0)</f>
        <v>97</v>
      </c>
      <c r="C2" s="233">
        <f>IF(ROW()&lt;=B$3,INDEX(FP!E:E,B$2+ROW()-1),"")</f>
        <v>0</v>
      </c>
      <c r="D2" s="234" t="str">
        <f>IF(ROW()&lt;=B$3,INDEX(FP!F:F,B$2+ROW()-1),"")</f>
        <v>a</v>
      </c>
      <c r="E2" s="234"/>
      <c r="F2" s="234" t="str">
        <f>IF(ROW()&lt;=B$3,INDEX(FP!G:G,B$2+ROW()-1),"")</f>
        <v>026 02</v>
      </c>
      <c r="G2" s="234"/>
      <c r="H2" s="235" t="str">
        <f>IF(ROW()&lt;=B$3,INDEX(FP!C:C,B$2+ROW()-1),"")</f>
        <v>vzpieranie - kapitálové transfery</v>
      </c>
      <c r="I2" s="236">
        <f>IF(ROW()&lt;=B$3,SUMIF(A$107:A$10147,A2,I$107:I$10147),"")</f>
        <v>0</v>
      </c>
      <c r="J2" s="236">
        <f>IF(ROW()&lt;=B$3,SUMIFS(I$103:I$50147,A$103:A$50147,K2,J$103:J$50147,L2),"")</f>
        <v>0</v>
      </c>
      <c r="K2" s="110" t="str">
        <f>$A2</f>
        <v>a - vzpieranie - kapitálové transfery</v>
      </c>
      <c r="L2" s="101">
        <v>99</v>
      </c>
      <c r="M2" s="97" t="s">
        <v>335</v>
      </c>
      <c r="N2" s="98" t="s">
        <v>379</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IF(ROW()&lt;=B$3,SUMIF(A$107:A$10147,A3,I$107:I$10147),"")</f>
        <v/>
      </c>
      <c r="J3" s="236" t="str">
        <f>IF(ROW()&lt;=B$3,SUMIFS(I$103:I$50147,A$103:A$50147,K3,J$103:J$50147,L3),"")</f>
        <v/>
      </c>
      <c r="K3" s="110" t="str">
        <f t="shared" ref="K3:K66" si="0">$A3</f>
        <v/>
      </c>
      <c r="L3" s="101">
        <v>99</v>
      </c>
      <c r="M3" s="99" t="str">
        <f>$A2</f>
        <v>a - vzpieranie - kapitálové transfery</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IF(ROW()&lt;=B$3,SUMIF(A$107:A$10147,A4,I$107:I$10147),"")</f>
        <v/>
      </c>
      <c r="J4" s="236" t="str">
        <f>IF(ROW()&lt;=B$3,SUMIFS(I$103:I$50147,A$103:A$50147,K4,J$103:J$50147,L4),"")</f>
        <v/>
      </c>
      <c r="K4" s="110" t="str">
        <f t="shared" si="0"/>
        <v/>
      </c>
      <c r="L4" s="101">
        <v>99</v>
      </c>
      <c r="M4" s="102" t="s">
        <v>335</v>
      </c>
      <c r="N4" s="103" t="s">
        <v>379</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IF(ROW()&lt;=B$3,SUMIF(A$107:A$10147,A5,I$107:I$10147),"")</f>
        <v/>
      </c>
      <c r="J5" s="236" t="str">
        <f>IF(ROW()&lt;=B$3,SUMIFS(I$103:I$50147,A$103:A$50147,K5,J$103:J$50147,L5),"")</f>
        <v/>
      </c>
      <c r="K5" s="110" t="str">
        <f t="shared" si="0"/>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IF(ROW()&lt;=B$3,SUMIF(A$107:A$10147,A6,I$107:I$10147),"")</f>
        <v/>
      </c>
      <c r="J6" s="236" t="str">
        <f>IF(ROW()&lt;=B$3,SUMIFS(I$103:I$50147,A$103:A$50147,K6,J$103:J$50147,L6),"")</f>
        <v/>
      </c>
      <c r="K6" s="110" t="str">
        <f t="shared" si="0"/>
        <v/>
      </c>
      <c r="L6" s="101">
        <v>99</v>
      </c>
      <c r="M6" s="97" t="s">
        <v>335</v>
      </c>
      <c r="N6" s="98" t="s">
        <v>379</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IF(ROW()&lt;=B$3,SUMIF(A$107:A$10147,A7,I$107:I$10147),"")</f>
        <v/>
      </c>
      <c r="J7" s="236" t="str">
        <f>IF(ROW()&lt;=B$3,SUMIFS(I$103:I$50147,A$103:A$50147,K7,J$103:J$50147,L7),"")</f>
        <v/>
      </c>
      <c r="K7" s="110" t="str">
        <f t="shared" si="0"/>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IF(ROW()&lt;=B$3,SUMIF(A$107:A$10147,A8,I$107:I$10147),"")</f>
        <v/>
      </c>
      <c r="J8" s="236" t="str">
        <f>IF(ROW()&lt;=B$3,SUMIFS(I$103:I$50147,A$103:A$50147,K8,J$103:J$50147,L8),"")</f>
        <v/>
      </c>
      <c r="K8" s="110" t="str">
        <f t="shared" si="0"/>
        <v/>
      </c>
      <c r="L8" s="101">
        <v>99</v>
      </c>
      <c r="M8" s="102" t="s">
        <v>335</v>
      </c>
      <c r="N8" s="103" t="s">
        <v>379</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IF(ROW()&lt;=B$3,SUMIF(A$107:A$10147,A9,I$107:I$10147),"")</f>
        <v/>
      </c>
      <c r="J9" s="236" t="str">
        <f>IF(ROW()&lt;=B$3,SUMIFS(I$103:I$50147,A$103:A$50147,K9,J$103:J$50147,L9),"")</f>
        <v/>
      </c>
      <c r="K9" s="110" t="str">
        <f t="shared" si="0"/>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IF(ROW()&lt;=B$3,SUMIF(A$107:A$10147,A10,I$107:I$10147),"")</f>
        <v/>
      </c>
      <c r="J10" s="236" t="str">
        <f>IF(ROW()&lt;=B$3,SUMIFS(I$103:I$50147,A$103:A$50147,K10,J$103:J$50147,L10),"")</f>
        <v/>
      </c>
      <c r="K10" s="110" t="str">
        <f t="shared" si="0"/>
        <v/>
      </c>
      <c r="L10" s="101">
        <v>99</v>
      </c>
      <c r="M10" s="97" t="s">
        <v>335</v>
      </c>
      <c r="N10" s="98" t="s">
        <v>379</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IF(ROW()&lt;=B$3,SUMIF(A$107:A$10147,A11,I$107:I$10147),"")</f>
        <v/>
      </c>
      <c r="J11" s="236" t="str">
        <f>IF(ROW()&lt;=B$3,SUMIFS(I$103:I$50147,A$103:A$50147,K11,J$103:J$50147,L11),"")</f>
        <v/>
      </c>
      <c r="K11" s="110" t="str">
        <f t="shared" si="0"/>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IF(ROW()&lt;=B$3,SUMIF(A$107:A$10147,A12,I$107:I$10147),"")</f>
        <v/>
      </c>
      <c r="J12" s="236" t="str">
        <f>IF(ROW()&lt;=B$3,SUMIFS(I$103:I$50147,A$103:A$50147,K12,J$103:J$50147,L12),"")</f>
        <v/>
      </c>
      <c r="K12" s="110" t="str">
        <f t="shared" si="0"/>
        <v/>
      </c>
      <c r="L12" s="101">
        <v>99</v>
      </c>
      <c r="M12" s="102" t="s">
        <v>335</v>
      </c>
      <c r="N12" s="103" t="s">
        <v>379</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IF(ROW()&lt;=B$3,SUMIF(A$107:A$10147,A13,I$107:I$10147),"")</f>
        <v/>
      </c>
      <c r="J13" s="236" t="str">
        <f>IF(ROW()&lt;=B$3,SUMIFS(I$103:I$50147,A$103:A$50147,K13,J$103:J$50147,L13),"")</f>
        <v/>
      </c>
      <c r="K13" s="110" t="str">
        <f t="shared" si="0"/>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IF(ROW()&lt;=B$3,SUMIF(A$107:A$10147,A14,I$107:I$10147),"")</f>
        <v/>
      </c>
      <c r="J14" s="236" t="str">
        <f>IF(ROW()&lt;=B$3,SUMIFS(I$103:I$50147,A$103:A$50147,K14,J$103:J$50147,L14),"")</f>
        <v/>
      </c>
      <c r="K14" s="110" t="str">
        <f t="shared" si="0"/>
        <v/>
      </c>
      <c r="L14" s="101">
        <v>99</v>
      </c>
      <c r="M14" s="97" t="s">
        <v>335</v>
      </c>
      <c r="N14" s="98" t="s">
        <v>379</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IF(ROW()&lt;=B$3,SUMIF(A$107:A$10147,A15,I$107:I$10147),"")</f>
        <v/>
      </c>
      <c r="J15" s="236" t="str">
        <f>IF(ROW()&lt;=B$3,SUMIFS(I$103:I$50147,A$103:A$50147,K15,J$103:J$50147,L15),"")</f>
        <v/>
      </c>
      <c r="K15" s="110" t="str">
        <f t="shared" si="0"/>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IF(ROW()&lt;=B$3,SUMIF(A$107:A$10147,A16,I$107:I$10147),"")</f>
        <v/>
      </c>
      <c r="J16" s="236" t="str">
        <f>IF(ROW()&lt;=B$3,SUMIFS(I$103:I$50147,A$103:A$50147,K16,J$103:J$50147,L16),"")</f>
        <v/>
      </c>
      <c r="K16" s="110" t="str">
        <f t="shared" si="0"/>
        <v/>
      </c>
      <c r="L16" s="101">
        <v>99</v>
      </c>
      <c r="M16" s="102" t="s">
        <v>335</v>
      </c>
      <c r="N16" s="103" t="s">
        <v>379</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IF(ROW()&lt;=B$3,SUMIF(A$107:A$10147,A17,I$107:I$10147),"")</f>
        <v/>
      </c>
      <c r="J17" s="236" t="str">
        <f>IF(ROW()&lt;=B$3,SUMIFS(I$103:I$50147,A$103:A$50147,K17,J$103:J$50147,L17),"")</f>
        <v/>
      </c>
      <c r="K17" s="110" t="str">
        <f t="shared" si="0"/>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IF(ROW()&lt;=B$3,SUMIF(A$107:A$10147,A18,I$107:I$10147),"")</f>
        <v/>
      </c>
      <c r="J18" s="236" t="str">
        <f>IF(ROW()&lt;=B$3,SUMIFS(I$103:I$50147,A$103:A$50147,K18,J$103:J$50147,L18),"")</f>
        <v/>
      </c>
      <c r="K18" s="110" t="str">
        <f t="shared" si="0"/>
        <v/>
      </c>
      <c r="L18" s="101">
        <v>99</v>
      </c>
      <c r="M18" s="97" t="s">
        <v>335</v>
      </c>
      <c r="N18" s="98" t="s">
        <v>379</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IF(ROW()&lt;=B$3,SUMIF(A$107:A$10147,A19,I$107:I$10147),"")</f>
        <v/>
      </c>
      <c r="J19" s="236" t="str">
        <f>IF(ROW()&lt;=B$3,SUMIFS(I$103:I$50147,A$103:A$50147,K19,J$103:J$50147,L19),"")</f>
        <v/>
      </c>
      <c r="K19" s="110" t="str">
        <f t="shared" si="0"/>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IF(ROW()&lt;=B$3,SUMIF(A$107:A$10147,A20,I$107:I$10147),"")</f>
        <v/>
      </c>
      <c r="J20" s="236" t="str">
        <f>IF(ROW()&lt;=B$3,SUMIFS(I$103:I$50147,A$103:A$50147,K20,J$103:J$50147,L20),"")</f>
        <v/>
      </c>
      <c r="K20" s="110" t="str">
        <f t="shared" si="0"/>
        <v/>
      </c>
      <c r="L20" s="101">
        <v>99</v>
      </c>
      <c r="M20" s="102" t="s">
        <v>335</v>
      </c>
      <c r="N20" s="103" t="s">
        <v>379</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IF(ROW()&lt;=B$3,SUMIF(A$107:A$10147,A21,I$107:I$10147),"")</f>
        <v/>
      </c>
      <c r="J21" s="236" t="str">
        <f>IF(ROW()&lt;=B$3,SUMIFS(I$103:I$50147,A$103:A$50147,K21,J$103:J$50147,L21),"")</f>
        <v/>
      </c>
      <c r="K21" s="110" t="str">
        <f t="shared" si="0"/>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IF(ROW()&lt;=B$3,SUMIF(A$107:A$10147,A22,I$107:I$10147),"")</f>
        <v/>
      </c>
      <c r="J22" s="236" t="str">
        <f>IF(ROW()&lt;=B$3,SUMIFS(I$103:I$50147,A$103:A$50147,K22,J$103:J$50147,L22),"")</f>
        <v/>
      </c>
      <c r="K22" s="110" t="str">
        <f t="shared" si="0"/>
        <v/>
      </c>
      <c r="L22" s="101">
        <v>99</v>
      </c>
      <c r="M22" s="96" t="s">
        <v>335</v>
      </c>
      <c r="N22" s="95" t="s">
        <v>379</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IF(ROW()&lt;=B$3,SUMIF(A$107:A$10147,A23,I$107:I$10147),"")</f>
        <v/>
      </c>
      <c r="J23" s="236" t="str">
        <f>IF(ROW()&lt;=B$3,SUMIFS(I$103:I$50147,A$103:A$50147,K23,J$103:J$50147,L23),"")</f>
        <v/>
      </c>
      <c r="K23" s="110" t="str">
        <f t="shared" si="0"/>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IF(ROW()&lt;=B$3,SUMIF(A$107:A$10147,A24,I$107:I$10147),"")</f>
        <v/>
      </c>
      <c r="J24" s="236" t="str">
        <f>IF(ROW()&lt;=B$3,SUMIFS(I$103:I$50147,A$103:A$50147,K24,J$103:J$50147,L24),"")</f>
        <v/>
      </c>
      <c r="K24" s="110" t="str">
        <f t="shared" si="0"/>
        <v/>
      </c>
      <c r="L24" s="101">
        <v>99</v>
      </c>
      <c r="M24" s="102" t="s">
        <v>335</v>
      </c>
      <c r="N24" s="103" t="s">
        <v>379</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IF(ROW()&lt;=B$3,SUMIF(A$107:A$10147,A25,I$107:I$10147),"")</f>
        <v/>
      </c>
      <c r="J25" s="236" t="str">
        <f>IF(ROW()&lt;=B$3,SUMIFS(I$103:I$50147,A$103:A$50147,K25,J$103:J$50147,L25),"")</f>
        <v/>
      </c>
      <c r="K25" s="110" t="str">
        <f t="shared" si="0"/>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IF(ROW()&lt;=B$3,SUMIF(A$107:A$10147,A26,I$107:I$10147),"")</f>
        <v/>
      </c>
      <c r="J26" s="236" t="str">
        <f>IF(ROW()&lt;=B$3,SUMIFS(I$103:I$50147,A$103:A$50147,K26,J$103:J$50147,L26),"")</f>
        <v/>
      </c>
      <c r="K26" s="110" t="str">
        <f t="shared" si="0"/>
        <v/>
      </c>
      <c r="L26" s="101">
        <v>99</v>
      </c>
      <c r="M26" s="96" t="s">
        <v>335</v>
      </c>
      <c r="N26" s="95" t="s">
        <v>379</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IF(ROW()&lt;=B$3,SUMIF(A$107:A$10147,A27,I$107:I$10147),"")</f>
        <v/>
      </c>
      <c r="J27" s="236" t="str">
        <f>IF(ROW()&lt;=B$3,SUMIFS(I$103:I$50147,A$103:A$50147,K27,J$103:J$50147,L27),"")</f>
        <v/>
      </c>
      <c r="K27" s="110" t="str">
        <f t="shared" si="0"/>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IF(ROW()&lt;=B$3,SUMIF(A$107:A$10147,A28,I$107:I$10147),"")</f>
        <v/>
      </c>
      <c r="J28" s="236" t="str">
        <f>IF(ROW()&lt;=B$3,SUMIFS(I$103:I$50147,A$103:A$50147,K28,J$103:J$50147,L28),"")</f>
        <v/>
      </c>
      <c r="K28" s="110" t="str">
        <f t="shared" si="0"/>
        <v/>
      </c>
      <c r="L28" s="101">
        <v>99</v>
      </c>
      <c r="M28" s="102" t="s">
        <v>335</v>
      </c>
      <c r="N28" s="103" t="s">
        <v>379</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IF(ROW()&lt;=B$3,SUMIF(A$107:A$10147,A29,I$107:I$10147),"")</f>
        <v/>
      </c>
      <c r="J29" s="236" t="str">
        <f>IF(ROW()&lt;=B$3,SUMIFS(I$103:I$50147,A$103:A$50147,K29,J$103:J$50147,L29),"")</f>
        <v/>
      </c>
      <c r="K29" s="110" t="str">
        <f t="shared" si="0"/>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IF(ROW()&lt;=B$3,SUMIF(A$107:A$10147,A30,I$107:I$10147),"")</f>
        <v/>
      </c>
      <c r="J30" s="236" t="str">
        <f>IF(ROW()&lt;=B$3,SUMIFS(I$103:I$50147,A$103:A$50147,K30,J$103:J$50147,L30),"")</f>
        <v/>
      </c>
      <c r="K30" s="110" t="str">
        <f t="shared" si="0"/>
        <v/>
      </c>
      <c r="L30" s="101">
        <v>99</v>
      </c>
      <c r="M30" s="96" t="s">
        <v>335</v>
      </c>
      <c r="N30" s="95" t="s">
        <v>379</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IF(ROW()&lt;=B$3,SUMIF(A$107:A$10147,A31,I$107:I$10147),"")</f>
        <v/>
      </c>
      <c r="J31" s="236" t="str">
        <f>IF(ROW()&lt;=B$3,SUMIFS(I$103:I$50147,A$103:A$50147,K31,J$103:J$50147,L31),"")</f>
        <v/>
      </c>
      <c r="K31" s="110" t="str">
        <f t="shared" si="0"/>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IF(ROW()&lt;=B$3,SUMIF(A$107:A$10147,A32,I$107:I$10147),"")</f>
        <v/>
      </c>
      <c r="J32" s="236" t="str">
        <f>IF(ROW()&lt;=B$3,SUMIFS(I$103:I$50147,A$103:A$50147,K32,J$103:J$50147,L32),"")</f>
        <v/>
      </c>
      <c r="K32" s="110" t="str">
        <f t="shared" si="0"/>
        <v/>
      </c>
      <c r="L32" s="101">
        <v>99</v>
      </c>
      <c r="M32" s="102" t="s">
        <v>335</v>
      </c>
      <c r="N32" s="103" t="s">
        <v>379</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IF(ROW()&lt;=B$3,SUMIF(A$107:A$10147,A33,I$107:I$10147),"")</f>
        <v/>
      </c>
      <c r="J33" s="236" t="str">
        <f>IF(ROW()&lt;=B$3,SUMIFS(I$103:I$50147,A$103:A$50147,K33,J$103:J$50147,L33),"")</f>
        <v/>
      </c>
      <c r="K33" s="110" t="str">
        <f t="shared" si="0"/>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IF(ROW()&lt;=B$3,SUMIF(A$107:A$10147,A34,I$107:I$10147),"")</f>
        <v/>
      </c>
      <c r="J34" s="236" t="str">
        <f>IF(ROW()&lt;=B$3,SUMIFS(I$103:I$50147,A$103:A$50147,K34,J$103:J$50147,L34),"")</f>
        <v/>
      </c>
      <c r="K34" s="110" t="str">
        <f t="shared" si="0"/>
        <v/>
      </c>
      <c r="L34" s="101">
        <v>99</v>
      </c>
      <c r="M34" s="96" t="s">
        <v>335</v>
      </c>
      <c r="N34" s="95" t="s">
        <v>379</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IF(ROW()&lt;=B$3,SUMIF(A$107:A$10147,A35,I$107:I$10147),"")</f>
        <v/>
      </c>
      <c r="J35" s="236" t="str">
        <f>IF(ROW()&lt;=B$3,SUMIFS(I$103:I$50147,A$103:A$50147,K35,J$103:J$50147,L35),"")</f>
        <v/>
      </c>
      <c r="K35" s="110" t="str">
        <f t="shared" si="0"/>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IF(ROW()&lt;=B$3,SUMIF(A$107:A$10147,A36,I$107:I$10147),"")</f>
        <v/>
      </c>
      <c r="J36" s="236" t="str">
        <f>IF(ROW()&lt;=B$3,SUMIFS(I$103:I$50147,A$103:A$50147,K36,J$103:J$50147,L36),"")</f>
        <v/>
      </c>
      <c r="K36" s="110" t="str">
        <f t="shared" si="0"/>
        <v/>
      </c>
      <c r="L36" s="101">
        <v>99</v>
      </c>
      <c r="M36" s="102" t="s">
        <v>335</v>
      </c>
      <c r="N36" s="103" t="s">
        <v>379</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IF(ROW()&lt;=B$3,SUMIF(A$107:A$10147,A37,I$107:I$10147),"")</f>
        <v/>
      </c>
      <c r="J37" s="236" t="str">
        <f>IF(ROW()&lt;=B$3,SUMIFS(I$103:I$50147,A$103:A$50147,K37,J$103:J$50147,L37),"")</f>
        <v/>
      </c>
      <c r="K37" s="110" t="str">
        <f t="shared" si="0"/>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IF(ROW()&lt;=B$3,SUMIF(A$107:A$10147,A38,I$107:I$10147),"")</f>
        <v/>
      </c>
      <c r="J38" s="236" t="str">
        <f>IF(ROW()&lt;=B$3,SUMIFS(I$103:I$50147,A$103:A$50147,K38,J$103:J$50147,L38),"")</f>
        <v/>
      </c>
      <c r="K38" s="110" t="str">
        <f t="shared" si="0"/>
        <v/>
      </c>
      <c r="L38" s="101">
        <v>99</v>
      </c>
      <c r="M38" s="96" t="s">
        <v>335</v>
      </c>
      <c r="N38" s="95" t="s">
        <v>379</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IF(ROW()&lt;=B$3,SUMIF(A$107:A$10147,A39,I$107:I$10147),"")</f>
        <v/>
      </c>
      <c r="J39" s="236" t="str">
        <f>IF(ROW()&lt;=B$3,SUMIFS(I$103:I$50147,A$103:A$50147,K39,J$103:J$50147,L39),"")</f>
        <v/>
      </c>
      <c r="K39" s="110" t="str">
        <f t="shared" si="0"/>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IF(ROW()&lt;=B$3,SUMIF(A$107:A$10147,A40,I$107:I$10147),"")</f>
        <v/>
      </c>
      <c r="J40" s="236" t="str">
        <f>IF(ROW()&lt;=B$3,SUMIFS(I$103:I$50147,A$103:A$50147,K40,J$103:J$50147,L40),"")</f>
        <v/>
      </c>
      <c r="K40" s="110" t="str">
        <f t="shared" si="0"/>
        <v/>
      </c>
      <c r="L40" s="101">
        <v>99</v>
      </c>
      <c r="M40" s="102" t="s">
        <v>335</v>
      </c>
      <c r="N40" s="103" t="s">
        <v>379</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IF(ROW()&lt;=B$3,SUMIF(A$107:A$10147,A41,I$107:I$10147),"")</f>
        <v/>
      </c>
      <c r="J41" s="236" t="str">
        <f>IF(ROW()&lt;=B$3,SUMIFS(I$103:I$50147,A$103:A$50147,K41,J$103:J$50147,L41),"")</f>
        <v/>
      </c>
      <c r="K41" s="110" t="str">
        <f t="shared" si="0"/>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IF(ROW()&lt;=B$3,SUMIF(A$107:A$10147,A42,I$107:I$10147),"")</f>
        <v/>
      </c>
      <c r="J42" s="236" t="str">
        <f>IF(ROW()&lt;=B$3,SUMIFS(I$103:I$50147,A$103:A$50147,K42,J$103:J$50147,L42),"")</f>
        <v/>
      </c>
      <c r="K42" s="110" t="str">
        <f t="shared" si="0"/>
        <v/>
      </c>
      <c r="L42" s="101">
        <v>99</v>
      </c>
      <c r="M42" s="96" t="s">
        <v>335</v>
      </c>
      <c r="N42" s="95" t="s">
        <v>379</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IF(ROW()&lt;=B$3,SUMIF(A$107:A$10147,A43,I$107:I$10147),"")</f>
        <v/>
      </c>
      <c r="J43" s="236" t="str">
        <f>IF(ROW()&lt;=B$3,SUMIFS(I$103:I$50147,A$103:A$50147,K43,J$103:J$50147,L43),"")</f>
        <v/>
      </c>
      <c r="K43" s="110" t="str">
        <f t="shared" si="0"/>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IF(ROW()&lt;=B$3,SUMIF(A$107:A$10147,A44,I$107:I$10147),"")</f>
        <v/>
      </c>
      <c r="J44" s="236" t="str">
        <f>IF(ROW()&lt;=B$3,SUMIFS(I$103:I$50147,A$103:A$50147,K44,J$103:J$50147,L44),"")</f>
        <v/>
      </c>
      <c r="K44" s="110" t="str">
        <f t="shared" si="0"/>
        <v/>
      </c>
      <c r="L44" s="101">
        <v>99</v>
      </c>
      <c r="M44" s="102" t="s">
        <v>335</v>
      </c>
      <c r="N44" s="103" t="s">
        <v>379</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IF(ROW()&lt;=B$3,SUMIF(A$107:A$10147,A45,I$107:I$10147),"")</f>
        <v/>
      </c>
      <c r="J45" s="236" t="str">
        <f>IF(ROW()&lt;=B$3,SUMIFS(I$103:I$50147,A$103:A$50147,K45,J$103:J$50147,L45),"")</f>
        <v/>
      </c>
      <c r="K45" s="110" t="str">
        <f t="shared" si="0"/>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IF(ROW()&lt;=B$3,SUMIF(A$107:A$10147,A46,I$107:I$10147),"")</f>
        <v/>
      </c>
      <c r="J46" s="236" t="str">
        <f>IF(ROW()&lt;=B$3,SUMIFS(I$103:I$50147,A$103:A$50147,K46,J$103:J$50147,L46),"")</f>
        <v/>
      </c>
      <c r="K46" s="110" t="str">
        <f t="shared" si="0"/>
        <v/>
      </c>
      <c r="L46" s="101">
        <v>99</v>
      </c>
      <c r="M46" s="96" t="s">
        <v>335</v>
      </c>
      <c r="N46" s="95" t="s">
        <v>379</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IF(ROW()&lt;=B$3,SUMIF(A$107:A$10147,A47,I$107:I$10147),"")</f>
        <v/>
      </c>
      <c r="J47" s="236" t="str">
        <f>IF(ROW()&lt;=B$3,SUMIFS(I$103:I$50147,A$103:A$50147,K47,J$103:J$50147,L47),"")</f>
        <v/>
      </c>
      <c r="K47" s="110" t="str">
        <f t="shared" si="0"/>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IF(ROW()&lt;=B$3,SUMIF(A$107:A$10147,A48,I$107:I$10147),"")</f>
        <v/>
      </c>
      <c r="J48" s="236" t="str">
        <f>IF(ROW()&lt;=B$3,SUMIFS(I$103:I$50147,A$103:A$50147,K48,J$103:J$50147,L48),"")</f>
        <v/>
      </c>
      <c r="K48" s="110" t="str">
        <f t="shared" si="0"/>
        <v/>
      </c>
      <c r="L48" s="101">
        <v>99</v>
      </c>
      <c r="M48" s="102" t="s">
        <v>335</v>
      </c>
      <c r="N48" s="103" t="s">
        <v>379</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IF(ROW()&lt;=B$3,SUMIF(A$107:A$10147,A49,I$107:I$10147),"")</f>
        <v/>
      </c>
      <c r="J49" s="236" t="str">
        <f>IF(ROW()&lt;=B$3,SUMIFS(I$103:I$50147,A$103:A$50147,K49,J$103:J$50147,L49),"")</f>
        <v/>
      </c>
      <c r="K49" s="110" t="str">
        <f t="shared" si="0"/>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IF(ROW()&lt;=B$3,SUMIF(A$107:A$10147,A50,I$107:I$10147),"")</f>
        <v/>
      </c>
      <c r="J50" s="236" t="str">
        <f>IF(ROW()&lt;=B$3,SUMIFS(I$103:I$50147,A$103:A$50147,K50,J$103:J$50147,L50),"")</f>
        <v/>
      </c>
      <c r="K50" s="110" t="str">
        <f t="shared" si="0"/>
        <v/>
      </c>
      <c r="L50" s="101">
        <v>99</v>
      </c>
      <c r="M50" s="96" t="s">
        <v>335</v>
      </c>
      <c r="N50" s="95" t="s">
        <v>379</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IF(ROW()&lt;=B$3,SUMIF(A$107:A$10147,A51,I$107:I$10147),"")</f>
        <v/>
      </c>
      <c r="J51" s="236" t="str">
        <f>IF(ROW()&lt;=B$3,SUMIFS(I$103:I$50147,A$103:A$50147,K51,J$103:J$50147,L51),"")</f>
        <v/>
      </c>
      <c r="K51" s="110" t="str">
        <f t="shared" si="0"/>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IF(ROW()&lt;=B$3,SUMIF(A$107:A$10147,A52,I$107:I$10147),"")</f>
        <v/>
      </c>
      <c r="J52" s="236" t="str">
        <f>IF(ROW()&lt;=B$3,SUMIFS(I$103:I$50147,A$103:A$50147,K52,J$103:J$50147,L52),"")</f>
        <v/>
      </c>
      <c r="K52" s="110" t="str">
        <f t="shared" si="0"/>
        <v/>
      </c>
      <c r="L52" s="101">
        <v>99</v>
      </c>
      <c r="M52" s="102" t="s">
        <v>335</v>
      </c>
      <c r="N52" s="103" t="s">
        <v>379</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IF(ROW()&lt;=B$3,SUMIF(A$107:A$10147,A53,I$107:I$10147),"")</f>
        <v/>
      </c>
      <c r="J53" s="236" t="str">
        <f>IF(ROW()&lt;=B$3,SUMIFS(I$103:I$50147,A$103:A$50147,K53,J$103:J$50147,L53),"")</f>
        <v/>
      </c>
      <c r="K53" s="110" t="str">
        <f t="shared" si="0"/>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IF(ROW()&lt;=B$3,SUMIF(A$107:A$10147,A54,I$107:I$10147),"")</f>
        <v/>
      </c>
      <c r="J54" s="236" t="str">
        <f>IF(ROW()&lt;=B$3,SUMIFS(I$103:I$50147,A$103:A$50147,K54,J$103:J$50147,L54),"")</f>
        <v/>
      </c>
      <c r="K54" s="110" t="str">
        <f t="shared" si="0"/>
        <v/>
      </c>
      <c r="L54" s="101">
        <v>99</v>
      </c>
      <c r="M54" s="96" t="s">
        <v>335</v>
      </c>
      <c r="N54" s="95" t="s">
        <v>379</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IF(ROW()&lt;=B$3,SUMIF(A$107:A$10147,A55,I$107:I$10147),"")</f>
        <v/>
      </c>
      <c r="J55" s="236" t="str">
        <f>IF(ROW()&lt;=B$3,SUMIFS(I$103:I$50147,A$103:A$50147,K55,J$103:J$50147,L55),"")</f>
        <v/>
      </c>
      <c r="K55" s="110" t="str">
        <f t="shared" si="0"/>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IF(ROW()&lt;=B$3,SUMIF(A$107:A$10147,A56,I$107:I$10147),"")</f>
        <v/>
      </c>
      <c r="J56" s="236" t="str">
        <f>IF(ROW()&lt;=B$3,SUMIFS(I$103:I$50147,A$103:A$50147,K56,J$103:J$50147,L56),"")</f>
        <v/>
      </c>
      <c r="K56" s="110" t="str">
        <f t="shared" si="0"/>
        <v/>
      </c>
      <c r="L56" s="101">
        <v>99</v>
      </c>
      <c r="M56" s="102" t="s">
        <v>335</v>
      </c>
      <c r="N56" s="103" t="s">
        <v>379</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IF(ROW()&lt;=B$3,SUMIF(A$107:A$10147,A57,I$107:I$10147),"")</f>
        <v/>
      </c>
      <c r="J57" s="236" t="str">
        <f>IF(ROW()&lt;=B$3,SUMIFS(I$103:I$50147,A$103:A$50147,K57,J$103:J$50147,L57),"")</f>
        <v/>
      </c>
      <c r="K57" s="110" t="str">
        <f t="shared" si="0"/>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IF(ROW()&lt;=B$3,SUMIF(A$107:A$10147,A58,I$107:I$10147),"")</f>
        <v/>
      </c>
      <c r="J58" s="236" t="str">
        <f>IF(ROW()&lt;=B$3,SUMIFS(I$103:I$50147,A$103:A$50147,K58,J$103:J$50147,L58),"")</f>
        <v/>
      </c>
      <c r="K58" s="110" t="str">
        <f t="shared" si="0"/>
        <v/>
      </c>
      <c r="L58" s="101">
        <v>99</v>
      </c>
      <c r="M58" s="96" t="s">
        <v>335</v>
      </c>
      <c r="N58" s="95" t="s">
        <v>379</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IF(ROW()&lt;=B$3,SUMIF(A$107:A$10147,A59,I$107:I$10147),"")</f>
        <v/>
      </c>
      <c r="J59" s="236" t="str">
        <f>IF(ROW()&lt;=B$3,SUMIFS(I$103:I$50147,A$103:A$50147,K59,J$103:J$50147,L59),"")</f>
        <v/>
      </c>
      <c r="K59" s="110" t="str">
        <f t="shared" si="0"/>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IF(ROW()&lt;=B$3,SUMIF(A$107:A$10147,A60,I$107:I$10147),"")</f>
        <v/>
      </c>
      <c r="J60" s="236" t="str">
        <f>IF(ROW()&lt;=B$3,SUMIFS(I$103:I$50147,A$103:A$50147,K60,J$103:J$50147,L60),"")</f>
        <v/>
      </c>
      <c r="K60" s="110" t="str">
        <f t="shared" si="0"/>
        <v/>
      </c>
      <c r="L60" s="101">
        <v>99</v>
      </c>
      <c r="M60" s="102" t="s">
        <v>335</v>
      </c>
      <c r="N60" s="103" t="s">
        <v>379</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IF(ROW()&lt;=B$3,SUMIF(A$107:A$10147,A61,I$107:I$10147),"")</f>
        <v/>
      </c>
      <c r="J61" s="236" t="str">
        <f>IF(ROW()&lt;=B$3,SUMIFS(I$103:I$50147,A$103:A$50147,K61,J$103:J$50147,L61),"")</f>
        <v/>
      </c>
      <c r="K61" s="110" t="str">
        <f t="shared" si="0"/>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IF(ROW()&lt;=B$3,SUMIF(A$107:A$10147,A62,I$107:I$10147),"")</f>
        <v/>
      </c>
      <c r="J62" s="236" t="str">
        <f>IF(ROW()&lt;=B$3,SUMIFS(I$103:I$50147,A$103:A$50147,K62,J$103:J$50147,L62),"")</f>
        <v/>
      </c>
      <c r="K62" s="110" t="str">
        <f t="shared" si="0"/>
        <v/>
      </c>
      <c r="L62" s="101">
        <v>99</v>
      </c>
      <c r="M62" s="96" t="s">
        <v>335</v>
      </c>
      <c r="N62" s="95" t="s">
        <v>379</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IF(ROW()&lt;=B$3,SUMIF(A$107:A$10147,A63,I$107:I$10147),"")</f>
        <v/>
      </c>
      <c r="J63" s="236" t="str">
        <f>IF(ROW()&lt;=B$3,SUMIFS(I$103:I$50147,A$103:A$50147,K63,J$103:J$50147,L63),"")</f>
        <v/>
      </c>
      <c r="K63" s="110" t="str">
        <f t="shared" si="0"/>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IF(ROW()&lt;=B$3,SUMIF(A$107:A$10147,A64,I$107:I$10147),"")</f>
        <v/>
      </c>
      <c r="J64" s="236" t="str">
        <f>IF(ROW()&lt;=B$3,SUMIFS(I$103:I$50147,A$103:A$50147,K64,J$103:J$50147,L64),"")</f>
        <v/>
      </c>
      <c r="K64" s="110" t="str">
        <f t="shared" si="0"/>
        <v/>
      </c>
      <c r="L64" s="101">
        <v>99</v>
      </c>
      <c r="M64" s="102" t="s">
        <v>335</v>
      </c>
      <c r="N64" s="103" t="s">
        <v>379</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IF(ROW()&lt;=B$3,SUMIF(A$107:A$10147,A65,I$107:I$10147),"")</f>
        <v/>
      </c>
      <c r="J65" s="236" t="str">
        <f>IF(ROW()&lt;=B$3,SUMIFS(I$103:I$50147,A$103:A$50147,K65,J$103:J$50147,L65),"")</f>
        <v/>
      </c>
      <c r="K65" s="110" t="str">
        <f t="shared" si="0"/>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IF(ROW()&lt;=B$3,SUMIF(A$107:A$10147,A66,I$107:I$10147),"")</f>
        <v/>
      </c>
      <c r="J66" s="236" t="str">
        <f>IF(ROW()&lt;=B$3,SUMIFS(I$103:I$50147,A$103:A$50147,K66,J$103:J$50147,L66),"")</f>
        <v/>
      </c>
      <c r="K66" s="110" t="str">
        <f t="shared" si="0"/>
        <v/>
      </c>
      <c r="L66" s="101">
        <v>99</v>
      </c>
      <c r="M66" s="96" t="s">
        <v>335</v>
      </c>
      <c r="N66" s="95" t="s">
        <v>379</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IF(ROW()&lt;=B$3,SUMIF(A$107:A$10147,A67,I$107:I$10147),"")</f>
        <v/>
      </c>
      <c r="J67" s="236" t="str">
        <f>IF(ROW()&lt;=B$3,SUMIFS(I$103:I$50147,A$103:A$50147,K67,J$103:J$50147,L67),"")</f>
        <v/>
      </c>
      <c r="K67" s="110" t="str">
        <f t="shared" ref="K67:K94" si="1">$A67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IF(ROW()&lt;=B$3,SUMIF(A$107:A$10147,A68,I$107:I$10147),"")</f>
        <v/>
      </c>
      <c r="J68" s="236" t="str">
        <f>IF(ROW()&lt;=B$3,SUMIFS(I$103:I$50147,A$103:A$50147,K68,J$103:J$50147,L68),"")</f>
        <v/>
      </c>
      <c r="K68" s="110" t="str">
        <f t="shared" si="1"/>
        <v/>
      </c>
      <c r="L68" s="101">
        <v>99</v>
      </c>
      <c r="M68" s="102" t="s">
        <v>335</v>
      </c>
      <c r="N68" s="103" t="s">
        <v>379</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IF(ROW()&lt;=B$3,SUMIF(A$107:A$10147,A69,I$107:I$10147),"")</f>
        <v/>
      </c>
      <c r="J69" s="236" t="str">
        <f>IF(ROW()&lt;=B$3,SUMIFS(I$103:I$50147,A$103:A$50147,K69,J$103:J$50147,L69),"")</f>
        <v/>
      </c>
      <c r="K69" s="110" t="str">
        <f t="shared" si="1"/>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IF(ROW()&lt;=B$3,SUMIF(A$107:A$10147,A70,I$107:I$10147),"")</f>
        <v/>
      </c>
      <c r="J70" s="236" t="str">
        <f>IF(ROW()&lt;=B$3,SUMIFS(I$103:I$50147,A$103:A$50147,K70,J$103:J$50147,L70),"")</f>
        <v/>
      </c>
      <c r="K70" s="110" t="str">
        <f t="shared" si="1"/>
        <v/>
      </c>
      <c r="L70" s="101">
        <v>99</v>
      </c>
      <c r="M70" s="96" t="s">
        <v>335</v>
      </c>
      <c r="N70" s="95" t="s">
        <v>379</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IF(ROW()&lt;=B$3,SUMIF(A$107:A$10147,A71,I$107:I$10147),"")</f>
        <v/>
      </c>
      <c r="J71" s="236" t="str">
        <f>IF(ROW()&lt;=B$3,SUMIFS(I$103:I$50147,A$103:A$50147,K71,J$103:J$50147,L71),"")</f>
        <v/>
      </c>
      <c r="K71" s="110" t="str">
        <f t="shared" si="1"/>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IF(ROW()&lt;=B$3,SUMIF(A$107:A$10147,A72,I$107:I$10147),"")</f>
        <v/>
      </c>
      <c r="J72" s="236" t="str">
        <f>IF(ROW()&lt;=B$3,SUMIFS(I$103:I$50147,A$103:A$50147,K72,J$103:J$50147,L72),"")</f>
        <v/>
      </c>
      <c r="K72" s="110" t="str">
        <f t="shared" si="1"/>
        <v/>
      </c>
      <c r="L72" s="101">
        <v>99</v>
      </c>
      <c r="M72" s="102" t="s">
        <v>335</v>
      </c>
      <c r="N72" s="103" t="s">
        <v>379</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IF(ROW()&lt;=B$3,SUMIF(A$107:A$10147,A73,I$107:I$10147),"")</f>
        <v/>
      </c>
      <c r="J73" s="236" t="str">
        <f>IF(ROW()&lt;=B$3,SUMIFS(I$103:I$50147,A$103:A$50147,K73,J$103:J$50147,L73),"")</f>
        <v/>
      </c>
      <c r="K73" s="110" t="str">
        <f t="shared" si="1"/>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IF(ROW()&lt;=B$3,SUMIF(A$107:A$10147,A74,I$107:I$10147),"")</f>
        <v/>
      </c>
      <c r="J74" s="236" t="str">
        <f>IF(ROW()&lt;=B$3,SUMIFS(I$103:I$50147,A$103:A$50147,K74,J$103:J$50147,L74),"")</f>
        <v/>
      </c>
      <c r="K74" s="110" t="str">
        <f t="shared" si="1"/>
        <v/>
      </c>
      <c r="L74" s="101">
        <v>99</v>
      </c>
      <c r="M74" s="96" t="s">
        <v>335</v>
      </c>
      <c r="N74" s="95" t="s">
        <v>379</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IF(ROW()&lt;=B$3,SUMIF(A$107:A$10147,A75,I$107:I$10147),"")</f>
        <v/>
      </c>
      <c r="J75" s="236" t="str">
        <f>IF(ROW()&lt;=B$3,SUMIFS(I$103:I$50147,A$103:A$50147,K75,J$103:J$50147,L75),"")</f>
        <v/>
      </c>
      <c r="K75" s="110" t="str">
        <f t="shared" si="1"/>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IF(ROW()&lt;=B$3,SUMIF(A$107:A$10147,A76,I$107:I$10147),"")</f>
        <v/>
      </c>
      <c r="J76" s="236" t="str">
        <f>IF(ROW()&lt;=B$3,SUMIFS(I$103:I$50147,A$103:A$50147,K76,J$103:J$50147,L76),"")</f>
        <v/>
      </c>
      <c r="K76" s="110" t="str">
        <f t="shared" si="1"/>
        <v/>
      </c>
      <c r="L76" s="101">
        <v>99</v>
      </c>
      <c r="M76" s="102" t="s">
        <v>335</v>
      </c>
      <c r="N76" s="103" t="s">
        <v>379</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IF(ROW()&lt;=B$3,SUMIF(A$107:A$10147,A77,I$107:I$10147),"")</f>
        <v/>
      </c>
      <c r="J77" s="236" t="str">
        <f>IF(ROW()&lt;=B$3,SUMIFS(I$103:I$50147,A$103:A$50147,K77,J$103:J$50147,L77),"")</f>
        <v/>
      </c>
      <c r="K77" s="110" t="str">
        <f t="shared" si="1"/>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IF(ROW()&lt;=B$3,SUMIF(A$107:A$10147,A78,I$107:I$10147),"")</f>
        <v/>
      </c>
      <c r="J78" s="236" t="str">
        <f>IF(ROW()&lt;=B$3,SUMIFS(I$103:I$50147,A$103:A$50147,K78,J$103:J$50147,L78),"")</f>
        <v/>
      </c>
      <c r="K78" s="110" t="str">
        <f t="shared" si="1"/>
        <v/>
      </c>
      <c r="L78" s="101">
        <v>99</v>
      </c>
      <c r="M78" s="96" t="s">
        <v>335</v>
      </c>
      <c r="N78" s="95" t="s">
        <v>379</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IF(ROW()&lt;=B$3,SUMIF(A$107:A$10147,A79,I$107:I$10147),"")</f>
        <v/>
      </c>
      <c r="J79" s="236" t="str">
        <f>IF(ROW()&lt;=B$3,SUMIFS(I$103:I$50147,A$103:A$50147,K79,J$103:J$50147,L79),"")</f>
        <v/>
      </c>
      <c r="K79" s="110" t="str">
        <f t="shared" si="1"/>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IF(ROW()&lt;=B$3,SUMIF(A$107:A$10147,A80,I$107:I$10147),"")</f>
        <v/>
      </c>
      <c r="J80" s="236" t="str">
        <f>IF(ROW()&lt;=B$3,SUMIFS(I$103:I$50147,A$103:A$50147,K80,J$103:J$50147,L80),"")</f>
        <v/>
      </c>
      <c r="K80" s="110" t="str">
        <f t="shared" si="1"/>
        <v/>
      </c>
      <c r="L80" s="101">
        <v>99</v>
      </c>
      <c r="M80" s="102" t="s">
        <v>335</v>
      </c>
      <c r="N80" s="103" t="s">
        <v>379</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IF(ROW()&lt;=B$3,SUMIF(A$107:A$10147,A81,I$107:I$10147),"")</f>
        <v/>
      </c>
      <c r="J81" s="236" t="str">
        <f>IF(ROW()&lt;=B$3,SUMIFS(I$103:I$50147,A$103:A$50147,K81,J$103:J$50147,L81),"")</f>
        <v/>
      </c>
      <c r="K81" s="110" t="str">
        <f t="shared" si="1"/>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IF(ROW()&lt;=B$3,SUMIF(A$107:A$10147,A82,I$107:I$10147),"")</f>
        <v/>
      </c>
      <c r="J82" s="236" t="str">
        <f>IF(ROW()&lt;=B$3,SUMIFS(I$103:I$50147,A$103:A$50147,K82,J$103:J$50147,L82),"")</f>
        <v/>
      </c>
      <c r="K82" s="110" t="str">
        <f t="shared" si="1"/>
        <v/>
      </c>
      <c r="L82" s="101">
        <v>99</v>
      </c>
      <c r="M82" s="96" t="s">
        <v>335</v>
      </c>
      <c r="N82" s="95" t="s">
        <v>379</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IF(ROW()&lt;=B$3,SUMIF(A$107:A$10147,A83,I$107:I$10147),"")</f>
        <v/>
      </c>
      <c r="J83" s="236" t="str">
        <f>IF(ROW()&lt;=B$3,SUMIFS(I$103:I$50147,A$103:A$50147,K83,J$103:J$50147,L83),"")</f>
        <v/>
      </c>
      <c r="K83" s="110" t="str">
        <f t="shared" si="1"/>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IF(ROW()&lt;=B$3,SUMIF(A$107:A$10147,A84,I$107:I$10147),"")</f>
        <v/>
      </c>
      <c r="J84" s="236" t="str">
        <f>IF(ROW()&lt;=B$3,SUMIFS(I$103:I$50147,A$103:A$50147,K84,J$103:J$50147,L84),"")</f>
        <v/>
      </c>
      <c r="K84" s="110" t="str">
        <f t="shared" si="1"/>
        <v/>
      </c>
      <c r="L84" s="101">
        <v>99</v>
      </c>
      <c r="M84" s="102" t="s">
        <v>335</v>
      </c>
      <c r="N84" s="103" t="s">
        <v>379</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IF(ROW()&lt;=B$3,SUMIF(A$107:A$10147,A85,I$107:I$10147),"")</f>
        <v/>
      </c>
      <c r="J85" s="236" t="str">
        <f>IF(ROW()&lt;=B$3,SUMIFS(I$103:I$50147,A$103:A$50147,K85,J$103:J$50147,L85),"")</f>
        <v/>
      </c>
      <c r="K85" s="110" t="str">
        <f t="shared" si="1"/>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IF(ROW()&lt;=B$3,SUMIF(A$107:A$10147,A86,I$107:I$10147),"")</f>
        <v/>
      </c>
      <c r="J86" s="236" t="str">
        <f>IF(ROW()&lt;=B$3,SUMIFS(I$103:I$50147,A$103:A$50147,K86,J$103:J$50147,L86),"")</f>
        <v/>
      </c>
      <c r="K86" s="110" t="str">
        <f t="shared" si="1"/>
        <v/>
      </c>
      <c r="L86" s="101">
        <v>99</v>
      </c>
      <c r="M86" s="96" t="s">
        <v>335</v>
      </c>
      <c r="N86" s="95" t="s">
        <v>379</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IF(ROW()&lt;=B$3,SUMIF(A$107:A$10147,A87,I$107:I$10147),"")</f>
        <v/>
      </c>
      <c r="J87" s="236" t="str">
        <f>IF(ROW()&lt;=B$3,SUMIFS(I$103:I$50147,A$103:A$50147,K87,J$103:J$50147,L87),"")</f>
        <v/>
      </c>
      <c r="K87" s="110" t="str">
        <f t="shared" si="1"/>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IF(ROW()&lt;=B$3,SUMIF(A$107:A$10147,A88,I$107:I$10147),"")</f>
        <v/>
      </c>
      <c r="J88" s="236" t="str">
        <f>IF(ROW()&lt;=B$3,SUMIFS(I$103:I$50147,A$103:A$50147,K88,J$103:J$50147,L88),"")</f>
        <v/>
      </c>
      <c r="K88" s="110" t="str">
        <f t="shared" si="1"/>
        <v/>
      </c>
      <c r="L88" s="101">
        <v>99</v>
      </c>
      <c r="M88" s="102" t="s">
        <v>335</v>
      </c>
      <c r="N88" s="103" t="s">
        <v>379</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IF(ROW()&lt;=B$3,SUMIF(A$107:A$10147,A89,I$107:I$10147),"")</f>
        <v/>
      </c>
      <c r="J89" s="236" t="str">
        <f>IF(ROW()&lt;=B$3,SUMIFS(I$103:I$50147,A$103:A$50147,K89,J$103:J$50147,L89),"")</f>
        <v/>
      </c>
      <c r="K89" s="110" t="str">
        <f t="shared" si="1"/>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IF(ROW()&lt;=B$3,SUMIF(A$107:A$10147,A90,I$107:I$10147),"")</f>
        <v/>
      </c>
      <c r="J90" s="236" t="str">
        <f>IF(ROW()&lt;=B$3,SUMIFS(I$103:I$50147,A$103:A$50147,K90,J$103:J$50147,L90),"")</f>
        <v/>
      </c>
      <c r="K90" s="110" t="str">
        <f t="shared" si="1"/>
        <v/>
      </c>
      <c r="L90" s="101">
        <v>99</v>
      </c>
      <c r="M90" s="96" t="s">
        <v>335</v>
      </c>
      <c r="N90" s="95" t="s">
        <v>379</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IF(ROW()&lt;=B$3,SUMIF(A$107:A$10147,A91,I$107:I$10147),"")</f>
        <v/>
      </c>
      <c r="J91" s="236" t="str">
        <f>IF(ROW()&lt;=B$3,SUMIFS(I$103:I$50147,A$103:A$50147,K91,J$103:J$50147,L91),"")</f>
        <v/>
      </c>
      <c r="K91" s="110" t="str">
        <f t="shared" si="1"/>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IF(ROW()&lt;=B$3,SUMIF(A$107:A$10147,A92,I$107:I$10147),"")</f>
        <v/>
      </c>
      <c r="J92" s="236" t="str">
        <f>IF(ROW()&lt;=B$3,SUMIFS(I$103:I$50147,A$103:A$50147,K92,J$103:J$50147,L92),"")</f>
        <v/>
      </c>
      <c r="K92" s="110" t="str">
        <f t="shared" si="1"/>
        <v/>
      </c>
      <c r="L92" s="101">
        <v>99</v>
      </c>
      <c r="M92" s="102" t="s">
        <v>335</v>
      </c>
      <c r="N92" s="103" t="s">
        <v>379</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IF(ROW()&lt;=B$3,SUMIF(A$107:A$10147,A93,I$107:I$10147),"")</f>
        <v/>
      </c>
      <c r="J93" s="236" t="str">
        <f>IF(ROW()&lt;=B$3,SUMIFS(I$103:I$50147,A$103:A$50147,K93,J$103:J$50147,L93),"")</f>
        <v/>
      </c>
      <c r="K93" s="110" t="str">
        <f t="shared" si="1"/>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IF(ROW()&lt;=B$3,SUMIF(A$107:A$10147,A94,I$107:I$10147),"")</f>
        <v/>
      </c>
      <c r="J94" s="236" t="str">
        <f>IF(ROW()&lt;=B$3,SUMIFS(I$103:I$50147,A$103:A$50147,K94,J$103:J$50147,L94),"")</f>
        <v/>
      </c>
      <c r="K94" s="110" t="str">
        <f t="shared" si="1"/>
        <v/>
      </c>
      <c r="L94" s="101">
        <v>99</v>
      </c>
      <c r="M94" s="96" t="s">
        <v>335</v>
      </c>
      <c r="N94" s="95" t="s">
        <v>379</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6" x14ac:dyDescent="0.3">
      <c r="A100" s="361" t="s">
        <v>329</v>
      </c>
      <c r="B100" s="361"/>
      <c r="C100" s="361"/>
      <c r="D100" s="361"/>
      <c r="E100" s="361"/>
      <c r="F100" s="361"/>
      <c r="G100" s="361"/>
      <c r="H100" s="361"/>
      <c r="I100" s="363" t="s">
        <v>404</v>
      </c>
      <c r="J100" s="363"/>
      <c r="K100" s="89"/>
    </row>
    <row r="101" spans="1:25" ht="15.6" x14ac:dyDescent="0.3">
      <c r="A101" s="361"/>
      <c r="B101" s="361"/>
      <c r="C101" s="361"/>
      <c r="D101" s="361"/>
      <c r="E101" s="361"/>
      <c r="F101" s="361"/>
      <c r="G101" s="361"/>
      <c r="H101" s="361"/>
      <c r="I101" s="362">
        <v>45666</v>
      </c>
      <c r="J101" s="362"/>
    </row>
    <row r="102" spans="1:25" ht="13.8" x14ac:dyDescent="0.25">
      <c r="A102" s="249" t="s">
        <v>405</v>
      </c>
      <c r="B102" s="250">
        <v>74</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75" customHeight="1" x14ac:dyDescent="0.25">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6" x14ac:dyDescent="0.25">
      <c r="A107" s="14" t="s">
        <v>1517</v>
      </c>
      <c r="B107" s="14" t="s">
        <v>1534</v>
      </c>
      <c r="C107" s="14" t="s">
        <v>1569</v>
      </c>
      <c r="D107" s="16">
        <v>45705</v>
      </c>
      <c r="E107" s="16">
        <v>45705</v>
      </c>
      <c r="F107" s="14" t="s">
        <v>1551</v>
      </c>
      <c r="G107" s="14" t="s">
        <v>1571</v>
      </c>
      <c r="H107" s="14" t="s">
        <v>1545</v>
      </c>
      <c r="I107" s="15">
        <v>183</v>
      </c>
      <c r="J107" s="77">
        <v>1</v>
      </c>
      <c r="K107" s="92"/>
    </row>
    <row r="108" spans="1:25" ht="30.6" x14ac:dyDescent="0.25">
      <c r="A108" s="14" t="s">
        <v>1517</v>
      </c>
      <c r="B108" s="14" t="s">
        <v>1535</v>
      </c>
      <c r="C108" s="14" t="s">
        <v>1570</v>
      </c>
      <c r="D108" s="16">
        <v>45726</v>
      </c>
      <c r="E108" s="16">
        <v>45726</v>
      </c>
      <c r="F108" s="14" t="s">
        <v>1552</v>
      </c>
      <c r="G108" s="14" t="s">
        <v>1571</v>
      </c>
      <c r="H108" s="14" t="s">
        <v>1545</v>
      </c>
      <c r="I108" s="15">
        <v>3804.05</v>
      </c>
      <c r="J108" s="77">
        <v>1</v>
      </c>
      <c r="K108" s="92"/>
    </row>
    <row r="109" spans="1:25" ht="30.6" x14ac:dyDescent="0.25">
      <c r="A109" s="14" t="s">
        <v>1517</v>
      </c>
      <c r="B109" s="14" t="s">
        <v>1581</v>
      </c>
      <c r="C109" s="14" t="s">
        <v>1620</v>
      </c>
      <c r="D109" s="16">
        <v>45742</v>
      </c>
      <c r="E109" s="16">
        <v>45742</v>
      </c>
      <c r="F109" s="14" t="s">
        <v>1582</v>
      </c>
      <c r="G109" s="14" t="s">
        <v>1571</v>
      </c>
      <c r="H109" s="14" t="s">
        <v>1545</v>
      </c>
      <c r="I109" s="15">
        <v>251.6</v>
      </c>
      <c r="J109" s="77">
        <v>1</v>
      </c>
      <c r="K109" s="92"/>
    </row>
    <row r="110" spans="1:25" ht="20.399999999999999" x14ac:dyDescent="0.25">
      <c r="A110" s="14" t="s">
        <v>1517</v>
      </c>
      <c r="B110" s="14" t="s">
        <v>1621</v>
      </c>
      <c r="C110" s="14" t="s">
        <v>1622</v>
      </c>
      <c r="D110" s="16">
        <v>45747</v>
      </c>
      <c r="E110" s="16">
        <v>45747</v>
      </c>
      <c r="F110" s="14" t="s">
        <v>1631</v>
      </c>
      <c r="G110" s="14" t="s">
        <v>1624</v>
      </c>
      <c r="H110" s="14" t="s">
        <v>1623</v>
      </c>
      <c r="I110" s="15">
        <v>75.150000000000006</v>
      </c>
      <c r="J110" s="77">
        <v>1</v>
      </c>
      <c r="K110" s="92"/>
    </row>
    <row r="111" spans="1:25" ht="30.6" x14ac:dyDescent="0.25">
      <c r="A111" s="14" t="s">
        <v>1517</v>
      </c>
      <c r="B111" s="14" t="s">
        <v>1715</v>
      </c>
      <c r="C111" s="14" t="s">
        <v>1719</v>
      </c>
      <c r="D111" s="16">
        <v>45780</v>
      </c>
      <c r="E111" s="16">
        <v>45780</v>
      </c>
      <c r="F111" s="14" t="s">
        <v>1717</v>
      </c>
      <c r="G111" s="14" t="s">
        <v>1571</v>
      </c>
      <c r="H111" s="14" t="s">
        <v>1545</v>
      </c>
      <c r="I111" s="15">
        <v>252</v>
      </c>
      <c r="J111" s="77">
        <v>1</v>
      </c>
      <c r="K111" s="92"/>
    </row>
    <row r="112" spans="1:25" ht="30.6" x14ac:dyDescent="0.25">
      <c r="A112" s="14" t="s">
        <v>1517</v>
      </c>
      <c r="B112" s="14" t="s">
        <v>1716</v>
      </c>
      <c r="C112" s="14" t="s">
        <v>1648</v>
      </c>
      <c r="D112" s="16">
        <v>45763</v>
      </c>
      <c r="E112" s="16">
        <v>45763</v>
      </c>
      <c r="F112" s="14" t="s">
        <v>1718</v>
      </c>
      <c r="G112" s="14" t="s">
        <v>1571</v>
      </c>
      <c r="H112" s="14" t="s">
        <v>1545</v>
      </c>
      <c r="I112" s="15">
        <v>150</v>
      </c>
      <c r="J112" s="77">
        <v>1</v>
      </c>
      <c r="K112" s="92"/>
    </row>
    <row r="113" spans="1:11" ht="30.6" x14ac:dyDescent="0.25">
      <c r="A113" s="14" t="s">
        <v>1517</v>
      </c>
      <c r="B113" s="14" t="s">
        <v>1536</v>
      </c>
      <c r="C113" s="14" t="s">
        <v>1562</v>
      </c>
      <c r="D113" s="16">
        <v>45698</v>
      </c>
      <c r="E113" s="16">
        <v>45698</v>
      </c>
      <c r="F113" s="14" t="s">
        <v>1553</v>
      </c>
      <c r="G113" s="14" t="s">
        <v>1563</v>
      </c>
      <c r="H113" s="14" t="s">
        <v>1547</v>
      </c>
      <c r="I113" s="15">
        <v>101.5</v>
      </c>
      <c r="J113" s="77">
        <v>1</v>
      </c>
      <c r="K113" s="92"/>
    </row>
    <row r="114" spans="1:11" ht="20.399999999999999" x14ac:dyDescent="0.25">
      <c r="A114" s="14" t="s">
        <v>1517</v>
      </c>
      <c r="B114" s="14" t="s">
        <v>1537</v>
      </c>
      <c r="C114" s="14" t="s">
        <v>1564</v>
      </c>
      <c r="D114" s="16">
        <v>45734</v>
      </c>
      <c r="E114" s="16">
        <v>45734</v>
      </c>
      <c r="F114" s="14" t="s">
        <v>1554</v>
      </c>
      <c r="G114" s="14" t="s">
        <v>1563</v>
      </c>
      <c r="H114" s="14" t="s">
        <v>1547</v>
      </c>
      <c r="I114" s="15">
        <v>121.5</v>
      </c>
      <c r="J114" s="77">
        <v>1</v>
      </c>
      <c r="K114" s="92"/>
    </row>
    <row r="115" spans="1:11" ht="30.6" x14ac:dyDescent="0.25">
      <c r="A115" s="14" t="s">
        <v>1517</v>
      </c>
      <c r="B115" s="14" t="s">
        <v>1626</v>
      </c>
      <c r="C115" s="14" t="s">
        <v>1627</v>
      </c>
      <c r="D115" s="16">
        <v>45743</v>
      </c>
      <c r="E115" s="16">
        <v>45743</v>
      </c>
      <c r="F115" s="14" t="s">
        <v>1625</v>
      </c>
      <c r="G115" s="14" t="s">
        <v>1563</v>
      </c>
      <c r="H115" s="14" t="s">
        <v>1547</v>
      </c>
      <c r="I115" s="15">
        <v>133.80000000000001</v>
      </c>
      <c r="J115" s="77">
        <v>1</v>
      </c>
      <c r="K115" s="92"/>
    </row>
    <row r="116" spans="1:11" ht="20.399999999999999" x14ac:dyDescent="0.25">
      <c r="A116" s="14" t="s">
        <v>1517</v>
      </c>
      <c r="B116" s="14" t="s">
        <v>1621</v>
      </c>
      <c r="C116" s="14" t="s">
        <v>1622</v>
      </c>
      <c r="D116" s="16">
        <v>45747</v>
      </c>
      <c r="E116" s="16">
        <v>45747</v>
      </c>
      <c r="F116" s="14" t="s">
        <v>1721</v>
      </c>
      <c r="G116" s="14" t="s">
        <v>1624</v>
      </c>
      <c r="H116" s="14" t="s">
        <v>1623</v>
      </c>
      <c r="I116" s="15">
        <v>75.150000000000006</v>
      </c>
      <c r="J116" s="77">
        <v>1</v>
      </c>
      <c r="K116" s="92"/>
    </row>
    <row r="117" spans="1:11" ht="30.6" x14ac:dyDescent="0.25">
      <c r="A117" s="14" t="s">
        <v>1517</v>
      </c>
      <c r="B117" s="14" t="s">
        <v>1722</v>
      </c>
      <c r="C117" s="14" t="s">
        <v>1726</v>
      </c>
      <c r="D117" s="16">
        <v>45761</v>
      </c>
      <c r="E117" s="16">
        <v>45761</v>
      </c>
      <c r="F117" s="14" t="s">
        <v>1724</v>
      </c>
      <c r="G117" s="14" t="s">
        <v>1563</v>
      </c>
      <c r="H117" s="14" t="s">
        <v>1547</v>
      </c>
      <c r="I117" s="15">
        <v>84</v>
      </c>
      <c r="J117" s="77">
        <v>1</v>
      </c>
      <c r="K117" s="92"/>
    </row>
    <row r="118" spans="1:11" ht="30.6" x14ac:dyDescent="0.25">
      <c r="A118" s="14" t="s">
        <v>1517</v>
      </c>
      <c r="B118" s="14" t="s">
        <v>1723</v>
      </c>
      <c r="C118" s="14" t="s">
        <v>1727</v>
      </c>
      <c r="D118" s="16">
        <v>45776</v>
      </c>
      <c r="E118" s="16">
        <v>45776</v>
      </c>
      <c r="F118" s="14" t="s">
        <v>1725</v>
      </c>
      <c r="G118" s="14" t="s">
        <v>1563</v>
      </c>
      <c r="H118" s="14" t="s">
        <v>1547</v>
      </c>
      <c r="I118" s="15">
        <v>54.8</v>
      </c>
      <c r="J118" s="77">
        <v>1</v>
      </c>
      <c r="K118" s="92"/>
    </row>
    <row r="119" spans="1:11" ht="30.6" x14ac:dyDescent="0.25">
      <c r="A119" s="14" t="s">
        <v>1517</v>
      </c>
      <c r="B119" s="14" t="s">
        <v>1583</v>
      </c>
      <c r="C119" s="14" t="s">
        <v>1628</v>
      </c>
      <c r="D119" s="16">
        <v>45742</v>
      </c>
      <c r="E119" s="16">
        <v>45742</v>
      </c>
      <c r="F119" s="14" t="s">
        <v>1585</v>
      </c>
      <c r="G119" s="14" t="s">
        <v>1630</v>
      </c>
      <c r="H119" s="14" t="s">
        <v>1587</v>
      </c>
      <c r="I119" s="15">
        <v>103.3</v>
      </c>
      <c r="J119" s="77">
        <v>1</v>
      </c>
      <c r="K119" s="92"/>
    </row>
    <row r="120" spans="1:11" ht="30.6" x14ac:dyDescent="0.25">
      <c r="A120" s="14" t="s">
        <v>1517</v>
      </c>
      <c r="B120" s="14" t="s">
        <v>1584</v>
      </c>
      <c r="C120" s="14" t="s">
        <v>1629</v>
      </c>
      <c r="D120" s="16">
        <v>45742</v>
      </c>
      <c r="E120" s="16">
        <v>45742</v>
      </c>
      <c r="F120" s="14" t="s">
        <v>1586</v>
      </c>
      <c r="G120" s="14" t="s">
        <v>1630</v>
      </c>
      <c r="H120" s="14" t="s">
        <v>1587</v>
      </c>
      <c r="I120" s="15">
        <v>378</v>
      </c>
      <c r="J120" s="77">
        <v>1</v>
      </c>
      <c r="K120" s="92"/>
    </row>
    <row r="121" spans="1:11" ht="30.6" x14ac:dyDescent="0.25">
      <c r="A121" s="14" t="s">
        <v>1517</v>
      </c>
      <c r="B121" s="14" t="s">
        <v>1538</v>
      </c>
      <c r="C121" s="14" t="s">
        <v>1565</v>
      </c>
      <c r="D121" s="16">
        <v>45699</v>
      </c>
      <c r="E121" s="16">
        <v>45699</v>
      </c>
      <c r="F121" s="14" t="s">
        <v>1555</v>
      </c>
      <c r="G121" s="14" t="s">
        <v>1568</v>
      </c>
      <c r="H121" s="14" t="s">
        <v>1548</v>
      </c>
      <c r="I121" s="15">
        <v>150</v>
      </c>
      <c r="J121" s="77">
        <v>1</v>
      </c>
      <c r="K121" s="92"/>
    </row>
    <row r="122" spans="1:11" ht="30.6" x14ac:dyDescent="0.25">
      <c r="A122" s="14" t="s">
        <v>1517</v>
      </c>
      <c r="B122" s="14" t="s">
        <v>1539</v>
      </c>
      <c r="C122" s="14" t="s">
        <v>1566</v>
      </c>
      <c r="D122" s="16">
        <v>45714</v>
      </c>
      <c r="E122" s="16">
        <v>45714</v>
      </c>
      <c r="F122" s="14" t="s">
        <v>1556</v>
      </c>
      <c r="G122" s="14" t="s">
        <v>1568</v>
      </c>
      <c r="H122" s="14" t="s">
        <v>1548</v>
      </c>
      <c r="I122" s="15">
        <v>978.64</v>
      </c>
      <c r="J122" s="77">
        <v>1</v>
      </c>
      <c r="K122" s="92"/>
    </row>
    <row r="123" spans="1:11" ht="30.6" x14ac:dyDescent="0.25">
      <c r="A123" s="14" t="s">
        <v>1517</v>
      </c>
      <c r="B123" s="14" t="s">
        <v>1540</v>
      </c>
      <c r="C123" s="14" t="s">
        <v>1567</v>
      </c>
      <c r="D123" s="16">
        <v>45715</v>
      </c>
      <c r="E123" s="16">
        <v>45715</v>
      </c>
      <c r="F123" s="14" t="s">
        <v>1557</v>
      </c>
      <c r="G123" s="14" t="s">
        <v>1568</v>
      </c>
      <c r="H123" s="14" t="s">
        <v>1548</v>
      </c>
      <c r="I123" s="15">
        <v>150</v>
      </c>
      <c r="J123" s="77">
        <v>1</v>
      </c>
      <c r="K123" s="92"/>
    </row>
    <row r="124" spans="1:11" ht="30.6" x14ac:dyDescent="0.25">
      <c r="A124" s="14" t="s">
        <v>1517</v>
      </c>
      <c r="B124" s="14" t="s">
        <v>1588</v>
      </c>
      <c r="C124" s="14" t="s">
        <v>1633</v>
      </c>
      <c r="D124" s="16">
        <v>45740</v>
      </c>
      <c r="E124" s="16">
        <v>45740</v>
      </c>
      <c r="F124" s="14" t="s">
        <v>1591</v>
      </c>
      <c r="G124" s="14" t="s">
        <v>1568</v>
      </c>
      <c r="H124" s="14" t="s">
        <v>1548</v>
      </c>
      <c r="I124" s="15">
        <v>251.6</v>
      </c>
      <c r="J124" s="77">
        <v>1</v>
      </c>
      <c r="K124" s="92"/>
    </row>
    <row r="125" spans="1:11" ht="30.6" x14ac:dyDescent="0.25">
      <c r="A125" s="14" t="s">
        <v>1517</v>
      </c>
      <c r="B125" s="14" t="s">
        <v>1589</v>
      </c>
      <c r="C125" s="14" t="s">
        <v>1634</v>
      </c>
      <c r="D125" s="16">
        <v>45742</v>
      </c>
      <c r="E125" s="16">
        <v>45742</v>
      </c>
      <c r="F125" s="14" t="s">
        <v>1592</v>
      </c>
      <c r="G125" s="14" t="s">
        <v>1568</v>
      </c>
      <c r="H125" s="14" t="s">
        <v>1548</v>
      </c>
      <c r="I125" s="15">
        <v>127.8</v>
      </c>
      <c r="J125" s="77">
        <v>1</v>
      </c>
      <c r="K125" s="92"/>
    </row>
    <row r="126" spans="1:11" ht="30.6" x14ac:dyDescent="0.25">
      <c r="A126" s="14" t="s">
        <v>1517</v>
      </c>
      <c r="B126" s="14" t="s">
        <v>1590</v>
      </c>
      <c r="C126" s="14" t="s">
        <v>1635</v>
      </c>
      <c r="D126" s="16">
        <v>45742</v>
      </c>
      <c r="E126" s="16">
        <v>45742</v>
      </c>
      <c r="F126" s="14" t="s">
        <v>1593</v>
      </c>
      <c r="G126" s="14" t="s">
        <v>1568</v>
      </c>
      <c r="H126" s="14" t="s">
        <v>1548</v>
      </c>
      <c r="I126" s="15">
        <v>1104.45</v>
      </c>
      <c r="J126" s="77">
        <v>1</v>
      </c>
      <c r="K126" s="92"/>
    </row>
    <row r="127" spans="1:11" ht="20.399999999999999" x14ac:dyDescent="0.25">
      <c r="A127" s="14" t="s">
        <v>1517</v>
      </c>
      <c r="B127" s="14" t="s">
        <v>1621</v>
      </c>
      <c r="C127" s="14" t="s">
        <v>1622</v>
      </c>
      <c r="D127" s="16">
        <v>45747</v>
      </c>
      <c r="E127" s="16">
        <v>45747</v>
      </c>
      <c r="F127" s="14" t="s">
        <v>1632</v>
      </c>
      <c r="G127" s="14" t="s">
        <v>1624</v>
      </c>
      <c r="H127" s="14" t="s">
        <v>1623</v>
      </c>
      <c r="I127" s="15">
        <v>75.16</v>
      </c>
      <c r="J127" s="77">
        <v>1</v>
      </c>
      <c r="K127" s="92"/>
    </row>
    <row r="128" spans="1:11" ht="30.6" x14ac:dyDescent="0.25">
      <c r="A128" s="14" t="s">
        <v>1517</v>
      </c>
      <c r="B128" s="14" t="s">
        <v>1728</v>
      </c>
      <c r="C128" s="14" t="s">
        <v>1736</v>
      </c>
      <c r="D128" s="16">
        <v>45763</v>
      </c>
      <c r="E128" s="16">
        <v>45763</v>
      </c>
      <c r="F128" s="14" t="s">
        <v>1732</v>
      </c>
      <c r="G128" s="14" t="s">
        <v>1568</v>
      </c>
      <c r="H128" s="14" t="s">
        <v>1548</v>
      </c>
      <c r="I128" s="15">
        <v>150</v>
      </c>
      <c r="J128" s="77">
        <v>1</v>
      </c>
      <c r="K128" s="92"/>
    </row>
    <row r="129" spans="1:11" ht="20.399999999999999" x14ac:dyDescent="0.25">
      <c r="A129" s="14" t="s">
        <v>1517</v>
      </c>
      <c r="B129" s="14" t="s">
        <v>1729</v>
      </c>
      <c r="C129" s="14" t="s">
        <v>1737</v>
      </c>
      <c r="D129" s="16">
        <v>45763</v>
      </c>
      <c r="E129" s="16">
        <v>45763</v>
      </c>
      <c r="F129" s="14" t="s">
        <v>1733</v>
      </c>
      <c r="G129" s="14" t="s">
        <v>1568</v>
      </c>
      <c r="H129" s="14" t="s">
        <v>1548</v>
      </c>
      <c r="I129" s="15">
        <v>558</v>
      </c>
      <c r="J129" s="77">
        <v>1</v>
      </c>
      <c r="K129" s="92"/>
    </row>
    <row r="130" spans="1:11" ht="30.6" x14ac:dyDescent="0.25">
      <c r="A130" s="14" t="s">
        <v>1517</v>
      </c>
      <c r="B130" s="14" t="s">
        <v>1730</v>
      </c>
      <c r="C130" s="14" t="s">
        <v>1738</v>
      </c>
      <c r="D130" s="16">
        <v>45777</v>
      </c>
      <c r="E130" s="16">
        <v>45777</v>
      </c>
      <c r="F130" s="14" t="s">
        <v>1734</v>
      </c>
      <c r="G130" s="14" t="s">
        <v>1568</v>
      </c>
      <c r="H130" s="14" t="s">
        <v>1548</v>
      </c>
      <c r="I130" s="15">
        <v>150</v>
      </c>
      <c r="J130" s="77">
        <v>1</v>
      </c>
      <c r="K130" s="92"/>
    </row>
    <row r="131" spans="1:11" ht="30.6" x14ac:dyDescent="0.25">
      <c r="A131" s="14" t="s">
        <v>1517</v>
      </c>
      <c r="B131" s="14" t="s">
        <v>1731</v>
      </c>
      <c r="C131" s="14" t="s">
        <v>1739</v>
      </c>
      <c r="D131" s="16">
        <v>45777</v>
      </c>
      <c r="E131" s="16">
        <v>45777</v>
      </c>
      <c r="F131" s="14" t="s">
        <v>1735</v>
      </c>
      <c r="G131" s="14" t="s">
        <v>1568</v>
      </c>
      <c r="H131" s="14" t="s">
        <v>1548</v>
      </c>
      <c r="I131" s="15">
        <v>913</v>
      </c>
      <c r="J131" s="77">
        <v>1</v>
      </c>
      <c r="K131" s="92"/>
    </row>
    <row r="132" spans="1:11" ht="20.399999999999999" x14ac:dyDescent="0.25">
      <c r="A132" s="14" t="s">
        <v>1517</v>
      </c>
      <c r="B132" s="14" t="s">
        <v>1621</v>
      </c>
      <c r="C132" s="14" t="s">
        <v>1622</v>
      </c>
      <c r="D132" s="16">
        <v>45747</v>
      </c>
      <c r="E132" s="16">
        <v>45747</v>
      </c>
      <c r="F132" s="14" t="s">
        <v>1672</v>
      </c>
      <c r="G132" s="14" t="s">
        <v>1624</v>
      </c>
      <c r="H132" s="14" t="s">
        <v>1623</v>
      </c>
      <c r="I132" s="15">
        <v>75.16</v>
      </c>
      <c r="J132" s="77">
        <v>1</v>
      </c>
      <c r="K132" s="92"/>
    </row>
    <row r="133" spans="1:11" ht="30.6" x14ac:dyDescent="0.25">
      <c r="A133" s="14" t="s">
        <v>1517</v>
      </c>
      <c r="B133" s="14" t="s">
        <v>1541</v>
      </c>
      <c r="C133" s="14" t="s">
        <v>1569</v>
      </c>
      <c r="D133" s="16">
        <v>45701</v>
      </c>
      <c r="E133" s="16">
        <v>45701</v>
      </c>
      <c r="F133" s="14" t="s">
        <v>1558</v>
      </c>
      <c r="G133" s="14" t="s">
        <v>1572</v>
      </c>
      <c r="H133" s="14" t="s">
        <v>1549</v>
      </c>
      <c r="I133" s="15">
        <v>59.5</v>
      </c>
      <c r="J133" s="77">
        <v>1</v>
      </c>
      <c r="K133" s="92"/>
    </row>
    <row r="134" spans="1:11" ht="30.6" x14ac:dyDescent="0.25">
      <c r="A134" s="14" t="s">
        <v>1517</v>
      </c>
      <c r="B134" s="14" t="s">
        <v>1542</v>
      </c>
      <c r="C134" s="14" t="s">
        <v>1570</v>
      </c>
      <c r="D134" s="16">
        <v>45715</v>
      </c>
      <c r="E134" s="16">
        <v>45715</v>
      </c>
      <c r="F134" s="14" t="s">
        <v>1559</v>
      </c>
      <c r="G134" s="14" t="s">
        <v>1572</v>
      </c>
      <c r="H134" s="14" t="s">
        <v>1549</v>
      </c>
      <c r="I134" s="15">
        <v>150</v>
      </c>
      <c r="J134" s="77">
        <v>1</v>
      </c>
      <c r="K134" s="92"/>
    </row>
    <row r="135" spans="1:11" ht="30.6" x14ac:dyDescent="0.25">
      <c r="A135" s="14" t="s">
        <v>1517</v>
      </c>
      <c r="B135" s="14" t="s">
        <v>1594</v>
      </c>
      <c r="C135" s="14" t="s">
        <v>1648</v>
      </c>
      <c r="D135" s="16">
        <v>45742</v>
      </c>
      <c r="E135" s="16">
        <v>45742</v>
      </c>
      <c r="F135" s="14" t="s">
        <v>1595</v>
      </c>
      <c r="G135" s="14" t="s">
        <v>1572</v>
      </c>
      <c r="H135" s="14" t="s">
        <v>1549</v>
      </c>
      <c r="I135" s="15">
        <v>150</v>
      </c>
      <c r="J135" s="77">
        <v>1</v>
      </c>
      <c r="K135" s="92"/>
    </row>
    <row r="136" spans="1:11" ht="20.399999999999999" x14ac:dyDescent="0.25">
      <c r="A136" s="14" t="s">
        <v>1517</v>
      </c>
      <c r="B136" s="14" t="s">
        <v>1621</v>
      </c>
      <c r="C136" s="14" t="s">
        <v>1622</v>
      </c>
      <c r="D136" s="16">
        <v>45747</v>
      </c>
      <c r="E136" s="16">
        <v>45747</v>
      </c>
      <c r="F136" s="14" t="s">
        <v>1636</v>
      </c>
      <c r="G136" s="14" t="s">
        <v>1624</v>
      </c>
      <c r="H136" s="14" t="s">
        <v>1623</v>
      </c>
      <c r="I136" s="15">
        <v>75.16</v>
      </c>
      <c r="J136" s="77">
        <v>1</v>
      </c>
      <c r="K136" s="92"/>
    </row>
    <row r="137" spans="1:11" ht="20.399999999999999" x14ac:dyDescent="0.25">
      <c r="A137" s="14" t="s">
        <v>1517</v>
      </c>
      <c r="B137" s="14" t="s">
        <v>1740</v>
      </c>
      <c r="C137" s="14" t="s">
        <v>1746</v>
      </c>
      <c r="D137" s="16">
        <v>45749</v>
      </c>
      <c r="E137" s="16">
        <v>45749</v>
      </c>
      <c r="F137" s="14" t="s">
        <v>1743</v>
      </c>
      <c r="G137" s="14" t="s">
        <v>1572</v>
      </c>
      <c r="H137" s="14" t="s">
        <v>1549</v>
      </c>
      <c r="I137" s="15">
        <v>378.2</v>
      </c>
      <c r="J137" s="77">
        <v>1</v>
      </c>
      <c r="K137" s="92"/>
    </row>
    <row r="138" spans="1:11" ht="20.399999999999999" x14ac:dyDescent="0.25">
      <c r="A138" s="14" t="s">
        <v>1517</v>
      </c>
      <c r="B138" s="14" t="s">
        <v>1741</v>
      </c>
      <c r="C138" s="14" t="s">
        <v>1747</v>
      </c>
      <c r="D138" s="16">
        <v>45754</v>
      </c>
      <c r="E138" s="16">
        <v>45754</v>
      </c>
      <c r="F138" s="14" t="s">
        <v>1744</v>
      </c>
      <c r="G138" s="14" t="s">
        <v>1572</v>
      </c>
      <c r="H138" s="14" t="s">
        <v>1549</v>
      </c>
      <c r="I138" s="15">
        <v>302.76</v>
      </c>
      <c r="J138" s="77">
        <v>1</v>
      </c>
      <c r="K138" s="92"/>
    </row>
    <row r="139" spans="1:11" ht="30.6" x14ac:dyDescent="0.25">
      <c r="A139" s="14" t="s">
        <v>1517</v>
      </c>
      <c r="B139" s="14" t="s">
        <v>1742</v>
      </c>
      <c r="C139" s="14" t="s">
        <v>1720</v>
      </c>
      <c r="D139" s="16">
        <v>45763</v>
      </c>
      <c r="E139" s="16">
        <v>45763</v>
      </c>
      <c r="F139" s="14" t="s">
        <v>1745</v>
      </c>
      <c r="G139" s="14" t="s">
        <v>1572</v>
      </c>
      <c r="H139" s="14" t="s">
        <v>1549</v>
      </c>
      <c r="I139" s="15">
        <v>98</v>
      </c>
      <c r="J139" s="77">
        <v>1</v>
      </c>
      <c r="K139" s="92"/>
    </row>
    <row r="140" spans="1:11" ht="30.6" x14ac:dyDescent="0.25">
      <c r="A140" s="14" t="s">
        <v>1517</v>
      </c>
      <c r="B140" s="14" t="s">
        <v>1543</v>
      </c>
      <c r="C140" s="14" t="s">
        <v>1573</v>
      </c>
      <c r="D140" s="16">
        <v>45700</v>
      </c>
      <c r="E140" s="16">
        <v>45700</v>
      </c>
      <c r="F140" s="14" t="s">
        <v>1560</v>
      </c>
      <c r="G140" s="14" t="s">
        <v>1574</v>
      </c>
      <c r="H140" s="14" t="s">
        <v>1546</v>
      </c>
      <c r="I140" s="15">
        <v>724</v>
      </c>
      <c r="J140" s="77">
        <v>1</v>
      </c>
      <c r="K140" s="92"/>
    </row>
    <row r="141" spans="1:11" ht="20.399999999999999" x14ac:dyDescent="0.25">
      <c r="A141" s="14" t="s">
        <v>1517</v>
      </c>
      <c r="B141" s="14" t="s">
        <v>1621</v>
      </c>
      <c r="C141" s="14" t="s">
        <v>1622</v>
      </c>
      <c r="D141" s="16">
        <v>45747</v>
      </c>
      <c r="E141" s="16">
        <v>45747</v>
      </c>
      <c r="F141" s="14" t="s">
        <v>1643</v>
      </c>
      <c r="G141" s="14" t="s">
        <v>1624</v>
      </c>
      <c r="H141" s="14" t="s">
        <v>1623</v>
      </c>
      <c r="I141" s="15">
        <v>75.150000000000006</v>
      </c>
      <c r="J141" s="77">
        <v>1</v>
      </c>
      <c r="K141" s="92"/>
    </row>
    <row r="142" spans="1:11" ht="30.6" x14ac:dyDescent="0.25">
      <c r="A142" s="14" t="s">
        <v>1517</v>
      </c>
      <c r="B142" s="14" t="s">
        <v>1596</v>
      </c>
      <c r="C142" s="14" t="s">
        <v>1620</v>
      </c>
      <c r="D142" s="16">
        <v>45740</v>
      </c>
      <c r="E142" s="16">
        <v>45740</v>
      </c>
      <c r="F142" s="14" t="s">
        <v>1600</v>
      </c>
      <c r="G142" s="14" t="s">
        <v>1649</v>
      </c>
      <c r="H142" s="14" t="s">
        <v>1598</v>
      </c>
      <c r="I142" s="15">
        <v>91.5</v>
      </c>
      <c r="J142" s="77">
        <v>1</v>
      </c>
      <c r="K142" s="92"/>
    </row>
    <row r="143" spans="1:11" ht="20.399999999999999" x14ac:dyDescent="0.25">
      <c r="A143" s="14" t="s">
        <v>1517</v>
      </c>
      <c r="B143" s="14" t="s">
        <v>1621</v>
      </c>
      <c r="C143" s="14" t="s">
        <v>1622</v>
      </c>
      <c r="D143" s="16">
        <v>45747</v>
      </c>
      <c r="E143" s="16">
        <v>45747</v>
      </c>
      <c r="F143" s="14" t="s">
        <v>1647</v>
      </c>
      <c r="G143" s="14" t="s">
        <v>1624</v>
      </c>
      <c r="H143" s="14" t="s">
        <v>1623</v>
      </c>
      <c r="I143" s="15">
        <v>75.150000000000006</v>
      </c>
      <c r="J143" s="77">
        <v>1</v>
      </c>
      <c r="K143" s="92"/>
    </row>
    <row r="144" spans="1:11" ht="30.6" x14ac:dyDescent="0.25">
      <c r="A144" s="14" t="s">
        <v>1517</v>
      </c>
      <c r="B144" s="14" t="s">
        <v>1597</v>
      </c>
      <c r="C144" s="14" t="s">
        <v>1652</v>
      </c>
      <c r="D144" s="16">
        <v>45740</v>
      </c>
      <c r="E144" s="16">
        <v>45740</v>
      </c>
      <c r="F144" s="14" t="s">
        <v>1601</v>
      </c>
      <c r="G144" s="14" t="s">
        <v>1653</v>
      </c>
      <c r="H144" s="14" t="s">
        <v>1599</v>
      </c>
      <c r="I144" s="15">
        <v>300</v>
      </c>
      <c r="J144" s="77">
        <v>1</v>
      </c>
      <c r="K144" s="92"/>
    </row>
    <row r="145" spans="1:11" ht="20.399999999999999" x14ac:dyDescent="0.25">
      <c r="A145" s="14" t="s">
        <v>1517</v>
      </c>
      <c r="B145" s="14" t="s">
        <v>1621</v>
      </c>
      <c r="C145" s="14" t="s">
        <v>1622</v>
      </c>
      <c r="D145" s="16">
        <v>45747</v>
      </c>
      <c r="E145" s="16">
        <v>45747</v>
      </c>
      <c r="F145" s="14" t="s">
        <v>1650</v>
      </c>
      <c r="G145" s="14" t="s">
        <v>1624</v>
      </c>
      <c r="H145" s="14" t="s">
        <v>1623</v>
      </c>
      <c r="I145" s="15">
        <v>75.150000000000006</v>
      </c>
      <c r="J145" s="77">
        <v>1</v>
      </c>
      <c r="K145" s="92"/>
    </row>
    <row r="146" spans="1:11" ht="20.399999999999999" x14ac:dyDescent="0.25">
      <c r="A146" s="14" t="s">
        <v>1517</v>
      </c>
      <c r="B146" s="14" t="s">
        <v>1621</v>
      </c>
      <c r="C146" s="14" t="s">
        <v>1622</v>
      </c>
      <c r="D146" s="16">
        <v>45747</v>
      </c>
      <c r="E146" s="16">
        <v>45747</v>
      </c>
      <c r="F146" s="14" t="s">
        <v>1663</v>
      </c>
      <c r="G146" s="14" t="s">
        <v>1624</v>
      </c>
      <c r="H146" s="14" t="s">
        <v>1623</v>
      </c>
      <c r="I146" s="15">
        <v>75.150000000000006</v>
      </c>
      <c r="J146" s="77">
        <v>1</v>
      </c>
      <c r="K146" s="92"/>
    </row>
    <row r="147" spans="1:11" ht="30.6" x14ac:dyDescent="0.25">
      <c r="A147" s="14" t="s">
        <v>1517</v>
      </c>
      <c r="B147" s="14" t="s">
        <v>1750</v>
      </c>
      <c r="C147" s="14" t="s">
        <v>1569</v>
      </c>
      <c r="D147" s="16">
        <v>45754</v>
      </c>
      <c r="E147" s="16">
        <v>45754</v>
      </c>
      <c r="F147" s="14" t="s">
        <v>1749</v>
      </c>
      <c r="G147" s="14" t="s">
        <v>1751</v>
      </c>
      <c r="H147" s="14" t="s">
        <v>1748</v>
      </c>
      <c r="I147" s="15">
        <v>231</v>
      </c>
      <c r="J147" s="77">
        <v>1</v>
      </c>
      <c r="K147" s="92"/>
    </row>
    <row r="148" spans="1:11" ht="20.399999999999999" x14ac:dyDescent="0.25">
      <c r="A148" s="14" t="s">
        <v>1517</v>
      </c>
      <c r="B148" s="14" t="s">
        <v>1544</v>
      </c>
      <c r="C148" s="14" t="s">
        <v>1575</v>
      </c>
      <c r="D148" s="16">
        <v>45714</v>
      </c>
      <c r="E148" s="16">
        <v>45714</v>
      </c>
      <c r="F148" s="14" t="s">
        <v>1561</v>
      </c>
      <c r="G148" s="14" t="s">
        <v>1576</v>
      </c>
      <c r="H148" s="14" t="s">
        <v>1550</v>
      </c>
      <c r="I148" s="15">
        <v>150</v>
      </c>
      <c r="J148" s="77">
        <v>1</v>
      </c>
      <c r="K148" s="92"/>
    </row>
    <row r="149" spans="1:11" ht="30.6" x14ac:dyDescent="0.25">
      <c r="A149" s="14" t="s">
        <v>1517</v>
      </c>
      <c r="B149" s="14" t="s">
        <v>1655</v>
      </c>
      <c r="C149" s="14" t="s">
        <v>1657</v>
      </c>
      <c r="D149" s="16">
        <v>45747</v>
      </c>
      <c r="E149" s="16">
        <v>45747</v>
      </c>
      <c r="F149" s="14" t="s">
        <v>1656</v>
      </c>
      <c r="G149" s="14" t="s">
        <v>1576</v>
      </c>
      <c r="H149" s="14" t="s">
        <v>1550</v>
      </c>
      <c r="I149" s="15">
        <v>150</v>
      </c>
      <c r="J149" s="77">
        <v>1</v>
      </c>
      <c r="K149" s="92"/>
    </row>
    <row r="150" spans="1:11" ht="20.399999999999999" x14ac:dyDescent="0.25">
      <c r="A150" s="14" t="s">
        <v>1517</v>
      </c>
      <c r="B150" s="14" t="s">
        <v>1621</v>
      </c>
      <c r="C150" s="14" t="s">
        <v>1622</v>
      </c>
      <c r="D150" s="16">
        <v>45747</v>
      </c>
      <c r="E150" s="16">
        <v>45747</v>
      </c>
      <c r="F150" s="14" t="s">
        <v>1654</v>
      </c>
      <c r="G150" s="14" t="s">
        <v>1624</v>
      </c>
      <c r="H150" s="14" t="s">
        <v>1623</v>
      </c>
      <c r="I150" s="15">
        <v>75.16</v>
      </c>
      <c r="J150" s="77">
        <v>1</v>
      </c>
      <c r="K150" s="92"/>
    </row>
    <row r="151" spans="1:11" ht="20.399999999999999" x14ac:dyDescent="0.25">
      <c r="A151" s="14" t="s">
        <v>1517</v>
      </c>
      <c r="B151" s="14" t="s">
        <v>1621</v>
      </c>
      <c r="C151" s="14" t="s">
        <v>1622</v>
      </c>
      <c r="D151" s="16">
        <v>45747</v>
      </c>
      <c r="E151" s="16">
        <v>45747</v>
      </c>
      <c r="F151" s="14" t="s">
        <v>1660</v>
      </c>
      <c r="G151" s="14" t="s">
        <v>1624</v>
      </c>
      <c r="H151" s="14" t="s">
        <v>1623</v>
      </c>
      <c r="I151" s="15">
        <v>75.16</v>
      </c>
      <c r="J151" s="77">
        <v>1</v>
      </c>
      <c r="K151" s="92"/>
    </row>
    <row r="152" spans="1:11" ht="20.399999999999999" x14ac:dyDescent="0.25">
      <c r="A152" s="14" t="s">
        <v>1517</v>
      </c>
      <c r="B152" s="14" t="s">
        <v>1753</v>
      </c>
      <c r="C152" s="14" t="s">
        <v>1629</v>
      </c>
      <c r="D152" s="16">
        <v>45748</v>
      </c>
      <c r="E152" s="16">
        <v>45748</v>
      </c>
      <c r="F152" s="14" t="s">
        <v>1759</v>
      </c>
      <c r="G152" s="14" t="s">
        <v>1752</v>
      </c>
      <c r="H152" s="14" t="s">
        <v>1836</v>
      </c>
      <c r="I152" s="15">
        <v>326.75</v>
      </c>
      <c r="J152" s="77">
        <v>1</v>
      </c>
      <c r="K152" s="92"/>
    </row>
    <row r="153" spans="1:11" ht="30.6" x14ac:dyDescent="0.25">
      <c r="A153" s="14" t="s">
        <v>1517</v>
      </c>
      <c r="B153" s="14" t="s">
        <v>1754</v>
      </c>
      <c r="C153" s="14" t="s">
        <v>1757</v>
      </c>
      <c r="D153" s="16">
        <v>45748</v>
      </c>
      <c r="E153" s="16">
        <v>45748</v>
      </c>
      <c r="F153" s="14" t="s">
        <v>1760</v>
      </c>
      <c r="G153" s="14" t="s">
        <v>1752</v>
      </c>
      <c r="H153" s="14" t="s">
        <v>1836</v>
      </c>
      <c r="I153" s="15">
        <v>174.7</v>
      </c>
      <c r="J153" s="77">
        <v>1</v>
      </c>
      <c r="K153" s="92"/>
    </row>
    <row r="154" spans="1:11" ht="30.6" x14ac:dyDescent="0.25">
      <c r="A154" s="14" t="s">
        <v>1517</v>
      </c>
      <c r="B154" s="14" t="s">
        <v>1755</v>
      </c>
      <c r="C154" s="14" t="s">
        <v>1758</v>
      </c>
      <c r="D154" s="16">
        <v>45748</v>
      </c>
      <c r="E154" s="16">
        <v>45748</v>
      </c>
      <c r="F154" s="14" t="s">
        <v>1761</v>
      </c>
      <c r="G154" s="14" t="s">
        <v>1752</v>
      </c>
      <c r="H154" s="14" t="s">
        <v>1836</v>
      </c>
      <c r="I154" s="15">
        <v>231</v>
      </c>
      <c r="J154" s="77">
        <v>1</v>
      </c>
      <c r="K154" s="92"/>
    </row>
    <row r="155" spans="1:11" ht="20.399999999999999" x14ac:dyDescent="0.25">
      <c r="A155" s="14" t="s">
        <v>1517</v>
      </c>
      <c r="B155" s="14" t="s">
        <v>1756</v>
      </c>
      <c r="C155" s="14" t="s">
        <v>1628</v>
      </c>
      <c r="D155" s="16">
        <v>45763</v>
      </c>
      <c r="E155" s="16">
        <v>45763</v>
      </c>
      <c r="F155" s="14" t="s">
        <v>1762</v>
      </c>
      <c r="G155" s="14" t="s">
        <v>1752</v>
      </c>
      <c r="H155" s="14" t="s">
        <v>1836</v>
      </c>
      <c r="I155" s="15">
        <v>741.8</v>
      </c>
      <c r="J155" s="77">
        <v>1</v>
      </c>
      <c r="K155" s="92"/>
    </row>
    <row r="156" spans="1:11" ht="20.399999999999999" x14ac:dyDescent="0.25">
      <c r="A156" s="14" t="s">
        <v>1517</v>
      </c>
      <c r="B156" s="14" t="s">
        <v>1621</v>
      </c>
      <c r="C156" s="14" t="s">
        <v>1622</v>
      </c>
      <c r="D156" s="16">
        <v>45747</v>
      </c>
      <c r="E156" s="16">
        <v>45747</v>
      </c>
      <c r="F156" s="14" t="s">
        <v>1661</v>
      </c>
      <c r="G156" s="14" t="s">
        <v>1624</v>
      </c>
      <c r="H156" s="14" t="s">
        <v>1623</v>
      </c>
      <c r="I156" s="15">
        <v>75.150000000000006</v>
      </c>
      <c r="J156" s="77">
        <v>1</v>
      </c>
      <c r="K156" s="92"/>
    </row>
    <row r="157" spans="1:11" ht="20.399999999999999" x14ac:dyDescent="0.25">
      <c r="A157" s="14" t="s">
        <v>1517</v>
      </c>
      <c r="B157" s="14" t="s">
        <v>1621</v>
      </c>
      <c r="C157" s="14" t="s">
        <v>1622</v>
      </c>
      <c r="D157" s="16">
        <v>45747</v>
      </c>
      <c r="E157" s="16">
        <v>45747</v>
      </c>
      <c r="F157" s="14" t="s">
        <v>1662</v>
      </c>
      <c r="G157" s="14" t="s">
        <v>1624</v>
      </c>
      <c r="H157" s="14" t="s">
        <v>1623</v>
      </c>
      <c r="I157" s="15">
        <v>75.150000000000006</v>
      </c>
      <c r="J157" s="77">
        <v>1</v>
      </c>
      <c r="K157" s="92"/>
    </row>
    <row r="158" spans="1:11" ht="20.399999999999999" x14ac:dyDescent="0.25">
      <c r="A158" s="14" t="s">
        <v>1517</v>
      </c>
      <c r="B158" s="14" t="s">
        <v>1519</v>
      </c>
      <c r="C158" s="14" t="s">
        <v>1519</v>
      </c>
      <c r="D158" s="16">
        <v>45688</v>
      </c>
      <c r="E158" s="16">
        <v>45688</v>
      </c>
      <c r="F158" s="14" t="s">
        <v>1521</v>
      </c>
      <c r="G158" s="14"/>
      <c r="H158" s="14" t="s">
        <v>1518</v>
      </c>
      <c r="I158" s="15">
        <v>718.8</v>
      </c>
      <c r="J158" s="77">
        <v>2</v>
      </c>
      <c r="K158" s="92"/>
    </row>
    <row r="159" spans="1:11" ht="20.399999999999999" x14ac:dyDescent="0.25">
      <c r="A159" s="14" t="s">
        <v>1517</v>
      </c>
      <c r="B159" s="14" t="s">
        <v>1524</v>
      </c>
      <c r="C159" s="14" t="s">
        <v>1524</v>
      </c>
      <c r="D159" s="16">
        <v>45716</v>
      </c>
      <c r="E159" s="16">
        <v>45716</v>
      </c>
      <c r="F159" s="14" t="s">
        <v>1525</v>
      </c>
      <c r="G159" s="14"/>
      <c r="H159" s="14" t="s">
        <v>1518</v>
      </c>
      <c r="I159" s="15">
        <v>718.8</v>
      </c>
      <c r="J159" s="77">
        <v>2</v>
      </c>
      <c r="K159" s="92"/>
    </row>
    <row r="160" spans="1:11" ht="20.399999999999999" x14ac:dyDescent="0.25">
      <c r="A160" s="14" t="s">
        <v>1517</v>
      </c>
      <c r="B160" s="14" t="s">
        <v>1698</v>
      </c>
      <c r="C160" s="14" t="s">
        <v>1698</v>
      </c>
      <c r="D160" s="16">
        <v>45747</v>
      </c>
      <c r="E160" s="16">
        <v>45747</v>
      </c>
      <c r="F160" s="14" t="s">
        <v>1675</v>
      </c>
      <c r="G160" s="14"/>
      <c r="H160" s="14" t="s">
        <v>1518</v>
      </c>
      <c r="I160" s="15">
        <v>718.8</v>
      </c>
      <c r="J160" s="77">
        <v>2</v>
      </c>
      <c r="K160" s="92"/>
    </row>
    <row r="161" spans="1:11" ht="20.399999999999999" x14ac:dyDescent="0.25">
      <c r="A161" s="14" t="s">
        <v>1517</v>
      </c>
      <c r="B161" s="14" t="s">
        <v>1763</v>
      </c>
      <c r="C161" s="14" t="s">
        <v>1763</v>
      </c>
      <c r="D161" s="16">
        <v>45777</v>
      </c>
      <c r="E161" s="16">
        <v>45777</v>
      </c>
      <c r="F161" s="14" t="s">
        <v>1764</v>
      </c>
      <c r="G161" s="14"/>
      <c r="H161" s="14" t="s">
        <v>1518</v>
      </c>
      <c r="I161" s="15">
        <v>718.8</v>
      </c>
      <c r="J161" s="77">
        <v>2</v>
      </c>
      <c r="K161" s="92"/>
    </row>
    <row r="162" spans="1:11" ht="20.399999999999999" x14ac:dyDescent="0.25">
      <c r="A162" s="14" t="s">
        <v>1517</v>
      </c>
      <c r="B162" s="14" t="s">
        <v>1784</v>
      </c>
      <c r="C162" s="14" t="s">
        <v>1785</v>
      </c>
      <c r="D162" s="16">
        <v>45754</v>
      </c>
      <c r="E162" s="16">
        <v>45754</v>
      </c>
      <c r="F162" s="14" t="s">
        <v>1786</v>
      </c>
      <c r="G162" s="14"/>
      <c r="H162" s="14" t="s">
        <v>1787</v>
      </c>
      <c r="I162" s="15">
        <v>361.52</v>
      </c>
      <c r="J162" s="77">
        <v>2</v>
      </c>
      <c r="K162" s="92"/>
    </row>
    <row r="163" spans="1:11" ht="30.6" x14ac:dyDescent="0.25">
      <c r="A163" s="14" t="s">
        <v>1517</v>
      </c>
      <c r="B163" s="14" t="s">
        <v>1577</v>
      </c>
      <c r="C163" s="14" t="s">
        <v>1578</v>
      </c>
      <c r="D163" s="16">
        <v>45735</v>
      </c>
      <c r="E163" s="16">
        <v>45735</v>
      </c>
      <c r="F163" s="14" t="s">
        <v>1579</v>
      </c>
      <c r="G163" s="14"/>
      <c r="H163" s="14" t="s">
        <v>1580</v>
      </c>
      <c r="I163" s="15">
        <v>300</v>
      </c>
      <c r="J163" s="77">
        <v>2</v>
      </c>
      <c r="K163" s="92"/>
    </row>
    <row r="164" spans="1:11" ht="20.399999999999999" x14ac:dyDescent="0.25">
      <c r="A164" s="14" t="s">
        <v>1517</v>
      </c>
      <c r="B164" s="14" t="s">
        <v>1602</v>
      </c>
      <c r="C164" s="14" t="s">
        <v>1605</v>
      </c>
      <c r="D164" s="16">
        <v>45740</v>
      </c>
      <c r="E164" s="16">
        <v>45740</v>
      </c>
      <c r="F164" s="14" t="s">
        <v>1608</v>
      </c>
      <c r="G164" s="14"/>
      <c r="H164" s="14" t="s">
        <v>1611</v>
      </c>
      <c r="I164" s="15">
        <v>300</v>
      </c>
      <c r="J164" s="77">
        <v>2</v>
      </c>
      <c r="K164" s="92"/>
    </row>
    <row r="165" spans="1:11" ht="30.6" x14ac:dyDescent="0.25">
      <c r="A165" s="14" t="s">
        <v>1517</v>
      </c>
      <c r="B165" s="14" t="s">
        <v>1603</v>
      </c>
      <c r="C165" s="14" t="s">
        <v>1606</v>
      </c>
      <c r="D165" s="16">
        <v>45740</v>
      </c>
      <c r="E165" s="16">
        <v>45740</v>
      </c>
      <c r="F165" s="14" t="s">
        <v>1609</v>
      </c>
      <c r="G165" s="14"/>
      <c r="H165" s="14" t="s">
        <v>1612</v>
      </c>
      <c r="I165" s="15">
        <v>300</v>
      </c>
      <c r="J165" s="77">
        <v>2</v>
      </c>
      <c r="K165" s="92"/>
    </row>
    <row r="166" spans="1:11" ht="30.6" x14ac:dyDescent="0.25">
      <c r="A166" s="14" t="s">
        <v>1517</v>
      </c>
      <c r="B166" s="14" t="s">
        <v>1604</v>
      </c>
      <c r="C166" s="14" t="s">
        <v>1607</v>
      </c>
      <c r="D166" s="16">
        <v>45740</v>
      </c>
      <c r="E166" s="16">
        <v>45740</v>
      </c>
      <c r="F166" s="14" t="s">
        <v>1610</v>
      </c>
      <c r="G166" s="14"/>
      <c r="H166" s="14" t="s">
        <v>1545</v>
      </c>
      <c r="I166" s="15">
        <v>600</v>
      </c>
      <c r="J166" s="77">
        <v>2</v>
      </c>
      <c r="K166" s="92"/>
    </row>
    <row r="167" spans="1:11" ht="20.399999999999999" x14ac:dyDescent="0.25">
      <c r="A167" s="14" t="s">
        <v>1517</v>
      </c>
      <c r="B167" s="14" t="s">
        <v>1684</v>
      </c>
      <c r="C167" s="14" t="s">
        <v>1689</v>
      </c>
      <c r="D167" s="16">
        <v>45743</v>
      </c>
      <c r="E167" s="16">
        <v>45743</v>
      </c>
      <c r="F167" s="14" t="s">
        <v>1679</v>
      </c>
      <c r="G167" s="14"/>
      <c r="H167" s="14" t="s">
        <v>1676</v>
      </c>
      <c r="I167" s="15">
        <v>150</v>
      </c>
      <c r="J167" s="77">
        <v>2</v>
      </c>
      <c r="K167" s="92"/>
    </row>
    <row r="168" spans="1:11" ht="20.399999999999999" x14ac:dyDescent="0.25">
      <c r="A168" s="14" t="s">
        <v>1517</v>
      </c>
      <c r="B168" s="14" t="s">
        <v>1685</v>
      </c>
      <c r="C168" s="14" t="s">
        <v>1690</v>
      </c>
      <c r="D168" s="16">
        <v>45743</v>
      </c>
      <c r="E168" s="16">
        <v>45743</v>
      </c>
      <c r="F168" s="14" t="s">
        <v>1680</v>
      </c>
      <c r="G168" s="14"/>
      <c r="H168" s="14" t="s">
        <v>1677</v>
      </c>
      <c r="I168" s="15">
        <v>300</v>
      </c>
      <c r="J168" s="77">
        <v>2</v>
      </c>
      <c r="K168" s="92"/>
    </row>
    <row r="169" spans="1:11" ht="20.399999999999999" x14ac:dyDescent="0.25">
      <c r="A169" s="14" t="s">
        <v>1517</v>
      </c>
      <c r="B169" s="14" t="s">
        <v>1686</v>
      </c>
      <c r="C169" s="14" t="s">
        <v>1691</v>
      </c>
      <c r="D169" s="16">
        <v>45743</v>
      </c>
      <c r="E169" s="16">
        <v>45743</v>
      </c>
      <c r="F169" s="14" t="s">
        <v>1681</v>
      </c>
      <c r="G169" s="14"/>
      <c r="H169" s="14" t="s">
        <v>1677</v>
      </c>
      <c r="I169" s="15">
        <v>300</v>
      </c>
      <c r="J169" s="77">
        <v>2</v>
      </c>
      <c r="K169" s="92"/>
    </row>
    <row r="170" spans="1:11" ht="20.399999999999999" x14ac:dyDescent="0.25">
      <c r="A170" s="14" t="s">
        <v>1517</v>
      </c>
      <c r="B170" s="14" t="s">
        <v>1687</v>
      </c>
      <c r="C170" s="14" t="s">
        <v>1692</v>
      </c>
      <c r="D170" s="16">
        <v>45743</v>
      </c>
      <c r="E170" s="16">
        <v>45743</v>
      </c>
      <c r="F170" s="14" t="s">
        <v>1682</v>
      </c>
      <c r="G170" s="14"/>
      <c r="H170" s="14" t="s">
        <v>1676</v>
      </c>
      <c r="I170" s="15">
        <v>300</v>
      </c>
      <c r="J170" s="77">
        <v>2</v>
      </c>
      <c r="K170" s="92"/>
    </row>
    <row r="171" spans="1:11" ht="30.6" x14ac:dyDescent="0.25">
      <c r="A171" s="14" t="s">
        <v>1517</v>
      </c>
      <c r="B171" s="14" t="s">
        <v>1688</v>
      </c>
      <c r="C171" s="14" t="s">
        <v>1693</v>
      </c>
      <c r="D171" s="16">
        <v>45743</v>
      </c>
      <c r="E171" s="16">
        <v>45743</v>
      </c>
      <c r="F171" s="14" t="s">
        <v>1683</v>
      </c>
      <c r="G171" s="14"/>
      <c r="H171" s="14" t="s">
        <v>1678</v>
      </c>
      <c r="I171" s="15">
        <v>300</v>
      </c>
      <c r="J171" s="77">
        <v>2</v>
      </c>
      <c r="K171" s="92"/>
    </row>
    <row r="172" spans="1:11" ht="20.399999999999999" x14ac:dyDescent="0.25">
      <c r="A172" s="14" t="s">
        <v>1517</v>
      </c>
      <c r="B172" s="14" t="s">
        <v>1768</v>
      </c>
      <c r="C172" s="14" t="s">
        <v>1772</v>
      </c>
      <c r="D172" s="16">
        <v>45749</v>
      </c>
      <c r="E172" s="16">
        <v>45749</v>
      </c>
      <c r="F172" s="14" t="s">
        <v>1777</v>
      </c>
      <c r="G172" s="14"/>
      <c r="H172" s="14" t="s">
        <v>1765</v>
      </c>
      <c r="I172" s="15">
        <v>300</v>
      </c>
      <c r="J172" s="77">
        <v>2</v>
      </c>
      <c r="K172" s="92"/>
    </row>
    <row r="173" spans="1:11" ht="30.6" x14ac:dyDescent="0.25">
      <c r="A173" s="14" t="s">
        <v>1517</v>
      </c>
      <c r="B173" s="14" t="s">
        <v>1769</v>
      </c>
      <c r="C173" s="14" t="s">
        <v>1773</v>
      </c>
      <c r="D173" s="16">
        <v>45754</v>
      </c>
      <c r="E173" s="16">
        <v>45754</v>
      </c>
      <c r="F173" s="14" t="s">
        <v>1778</v>
      </c>
      <c r="G173" s="14"/>
      <c r="H173" s="14" t="s">
        <v>1766</v>
      </c>
      <c r="I173" s="15">
        <v>300</v>
      </c>
      <c r="J173" s="77">
        <v>2</v>
      </c>
      <c r="K173" s="92"/>
    </row>
    <row r="174" spans="1:11" ht="30.6" x14ac:dyDescent="0.25">
      <c r="A174" s="14" t="s">
        <v>1517</v>
      </c>
      <c r="B174" s="14" t="s">
        <v>1770</v>
      </c>
      <c r="C174" s="14" t="s">
        <v>1774</v>
      </c>
      <c r="D174" s="16">
        <v>45763</v>
      </c>
      <c r="E174" s="16">
        <v>45763</v>
      </c>
      <c r="F174" s="14" t="s">
        <v>1779</v>
      </c>
      <c r="G174" s="14"/>
      <c r="H174" s="14" t="s">
        <v>1545</v>
      </c>
      <c r="I174" s="15">
        <v>300</v>
      </c>
      <c r="J174" s="77">
        <v>2</v>
      </c>
      <c r="K174" s="92"/>
    </row>
    <row r="175" spans="1:11" ht="20.399999999999999" x14ac:dyDescent="0.25">
      <c r="A175" s="14" t="s">
        <v>1517</v>
      </c>
      <c r="B175" s="14" t="s">
        <v>1771</v>
      </c>
      <c r="C175" s="14" t="s">
        <v>1775</v>
      </c>
      <c r="D175" s="16">
        <v>45776</v>
      </c>
      <c r="E175" s="16">
        <v>45776</v>
      </c>
      <c r="F175" s="14" t="s">
        <v>1780</v>
      </c>
      <c r="G175" s="14"/>
      <c r="H175" s="14" t="s">
        <v>1767</v>
      </c>
      <c r="I175" s="15">
        <v>299.3</v>
      </c>
      <c r="J175" s="77">
        <v>2</v>
      </c>
      <c r="K175" s="92"/>
    </row>
    <row r="176" spans="1:11" ht="20.399999999999999" x14ac:dyDescent="0.25">
      <c r="A176" s="14" t="s">
        <v>1517</v>
      </c>
      <c r="B176" s="14" t="s">
        <v>1694</v>
      </c>
      <c r="C176" s="14" t="s">
        <v>1695</v>
      </c>
      <c r="D176" s="16">
        <v>45747</v>
      </c>
      <c r="E176" s="16">
        <v>45747</v>
      </c>
      <c r="F176" s="14" t="s">
        <v>1696</v>
      </c>
      <c r="G176" s="14"/>
      <c r="H176" s="14" t="s">
        <v>1697</v>
      </c>
      <c r="I176" s="15">
        <v>423.2</v>
      </c>
      <c r="J176" s="77">
        <v>2</v>
      </c>
      <c r="K176" s="92"/>
    </row>
    <row r="177" spans="1:11" ht="30.6" x14ac:dyDescent="0.25">
      <c r="A177" s="14" t="s">
        <v>1517</v>
      </c>
      <c r="B177" s="14" t="s">
        <v>1781</v>
      </c>
      <c r="C177" s="14" t="s">
        <v>1782</v>
      </c>
      <c r="D177" s="16">
        <v>45776</v>
      </c>
      <c r="E177" s="16">
        <v>45776</v>
      </c>
      <c r="F177" s="14" t="s">
        <v>1783</v>
      </c>
      <c r="G177" s="14"/>
      <c r="H177" s="14" t="s">
        <v>1677</v>
      </c>
      <c r="I177" s="15">
        <v>182.7</v>
      </c>
      <c r="J177" s="77">
        <v>2</v>
      </c>
      <c r="K177" s="92"/>
    </row>
    <row r="178" spans="1:11" ht="13.2" x14ac:dyDescent="0.25">
      <c r="A178" s="14" t="s">
        <v>1517</v>
      </c>
      <c r="B178" s="14" t="s">
        <v>1788</v>
      </c>
      <c r="C178" s="14" t="s">
        <v>1794</v>
      </c>
      <c r="D178" s="16">
        <v>45749</v>
      </c>
      <c r="E178" s="16">
        <v>45749</v>
      </c>
      <c r="F178" s="14" t="s">
        <v>1790</v>
      </c>
      <c r="G178" s="14"/>
      <c r="H178" s="14" t="s">
        <v>1792</v>
      </c>
      <c r="I178" s="15">
        <v>160</v>
      </c>
      <c r="J178" s="77">
        <v>3</v>
      </c>
      <c r="K178" s="92"/>
    </row>
    <row r="179" spans="1:11" ht="30.6" x14ac:dyDescent="0.25">
      <c r="A179" s="14" t="s">
        <v>1517</v>
      </c>
      <c r="B179" s="14" t="s">
        <v>1789</v>
      </c>
      <c r="C179" s="14" t="s">
        <v>1795</v>
      </c>
      <c r="D179" s="16">
        <v>45770</v>
      </c>
      <c r="E179" s="16">
        <v>45770</v>
      </c>
      <c r="F179" s="14" t="s">
        <v>1791</v>
      </c>
      <c r="G179" s="14"/>
      <c r="H179" s="14" t="s">
        <v>1793</v>
      </c>
      <c r="I179" s="15">
        <v>165.8</v>
      </c>
      <c r="J179" s="77">
        <v>3</v>
      </c>
      <c r="K179" s="92"/>
    </row>
    <row r="180" spans="1:11" ht="20.399999999999999" x14ac:dyDescent="0.25">
      <c r="A180" s="14" t="s">
        <v>1517</v>
      </c>
      <c r="B180" s="14" t="s">
        <v>1519</v>
      </c>
      <c r="C180" s="14" t="s">
        <v>1519</v>
      </c>
      <c r="D180" s="16">
        <v>45688</v>
      </c>
      <c r="E180" s="16">
        <v>45688</v>
      </c>
      <c r="F180" s="14" t="s">
        <v>1522</v>
      </c>
      <c r="G180" s="14"/>
      <c r="H180" s="14" t="s">
        <v>1520</v>
      </c>
      <c r="I180" s="15">
        <v>2819.33</v>
      </c>
      <c r="J180" s="77">
        <v>3</v>
      </c>
      <c r="K180" s="92"/>
    </row>
    <row r="181" spans="1:11" ht="20.399999999999999" x14ac:dyDescent="0.25">
      <c r="A181" s="14" t="s">
        <v>1517</v>
      </c>
      <c r="B181" s="14" t="s">
        <v>1524</v>
      </c>
      <c r="C181" s="14" t="s">
        <v>1524</v>
      </c>
      <c r="D181" s="16">
        <v>45716</v>
      </c>
      <c r="E181" s="16">
        <v>45716</v>
      </c>
      <c r="F181" s="14" t="s">
        <v>1526</v>
      </c>
      <c r="G181" s="14"/>
      <c r="H181" s="14" t="s">
        <v>1520</v>
      </c>
      <c r="I181" s="15">
        <v>2996.4</v>
      </c>
      <c r="J181" s="77">
        <v>3</v>
      </c>
      <c r="K181" s="92"/>
    </row>
    <row r="182" spans="1:11" ht="20.399999999999999" x14ac:dyDescent="0.25">
      <c r="A182" s="14" t="s">
        <v>1517</v>
      </c>
      <c r="B182" s="14" t="s">
        <v>1698</v>
      </c>
      <c r="C182" s="14" t="s">
        <v>1698</v>
      </c>
      <c r="D182" s="16">
        <v>45747</v>
      </c>
      <c r="E182" s="16">
        <v>45747</v>
      </c>
      <c r="F182" s="14" t="s">
        <v>1699</v>
      </c>
      <c r="G182" s="14"/>
      <c r="H182" s="14" t="s">
        <v>1520</v>
      </c>
      <c r="I182" s="15">
        <v>3432.21</v>
      </c>
      <c r="J182" s="77">
        <v>3</v>
      </c>
      <c r="K182" s="92"/>
    </row>
    <row r="183" spans="1:11" ht="20.399999999999999" x14ac:dyDescent="0.25">
      <c r="A183" s="14" t="s">
        <v>1517</v>
      </c>
      <c r="B183" s="14" t="s">
        <v>1763</v>
      </c>
      <c r="C183" s="14" t="s">
        <v>1763</v>
      </c>
      <c r="D183" s="16">
        <v>45777</v>
      </c>
      <c r="E183" s="16">
        <v>45777</v>
      </c>
      <c r="F183" s="14" t="s">
        <v>1796</v>
      </c>
      <c r="G183" s="14"/>
      <c r="H183" s="14" t="s">
        <v>1797</v>
      </c>
      <c r="I183" s="15">
        <v>3916.98</v>
      </c>
      <c r="J183" s="77">
        <v>3</v>
      </c>
      <c r="K183" s="92"/>
    </row>
    <row r="184" spans="1:11" ht="20.399999999999999" x14ac:dyDescent="0.25">
      <c r="A184" s="14" t="s">
        <v>1517</v>
      </c>
      <c r="B184" s="14" t="s">
        <v>1700</v>
      </c>
      <c r="C184" s="14" t="s">
        <v>1701</v>
      </c>
      <c r="D184" s="16">
        <v>45747</v>
      </c>
      <c r="E184" s="16">
        <v>45747</v>
      </c>
      <c r="F184" s="14" t="s">
        <v>1702</v>
      </c>
      <c r="G184" s="14"/>
      <c r="H184" s="14" t="s">
        <v>1703</v>
      </c>
      <c r="I184" s="15">
        <v>1000</v>
      </c>
      <c r="J184" s="77">
        <v>3</v>
      </c>
      <c r="K184" s="92"/>
    </row>
    <row r="185" spans="1:11" ht="30.6" x14ac:dyDescent="0.25">
      <c r="A185" s="14" t="s">
        <v>1517</v>
      </c>
      <c r="B185" s="14" t="s">
        <v>1798</v>
      </c>
      <c r="C185" s="14" t="s">
        <v>1628</v>
      </c>
      <c r="D185" s="16">
        <v>45748</v>
      </c>
      <c r="E185" s="16">
        <v>45748</v>
      </c>
      <c r="F185" s="14" t="s">
        <v>1819</v>
      </c>
      <c r="G185" s="14" t="s">
        <v>1752</v>
      </c>
      <c r="H185" s="14" t="s">
        <v>1836</v>
      </c>
      <c r="I185" s="15">
        <v>6145.9699999999993</v>
      </c>
      <c r="J185" s="77">
        <v>3</v>
      </c>
      <c r="K185" s="92"/>
    </row>
    <row r="186" spans="1:11" ht="30.6" x14ac:dyDescent="0.25">
      <c r="A186" s="14" t="s">
        <v>1517</v>
      </c>
      <c r="B186" s="14" t="s">
        <v>1799</v>
      </c>
      <c r="C186" s="14" t="s">
        <v>1810</v>
      </c>
      <c r="D186" s="16">
        <v>45749</v>
      </c>
      <c r="E186" s="16">
        <v>45749</v>
      </c>
      <c r="F186" s="14" t="s">
        <v>1820</v>
      </c>
      <c r="G186" s="14"/>
      <c r="H186" s="14" t="s">
        <v>1830</v>
      </c>
      <c r="I186" s="15">
        <v>314.90999999999997</v>
      </c>
      <c r="J186" s="77">
        <v>3</v>
      </c>
      <c r="K186" s="92"/>
    </row>
    <row r="187" spans="1:11" ht="20.399999999999999" x14ac:dyDescent="0.25">
      <c r="A187" s="14" t="s">
        <v>1517</v>
      </c>
      <c r="B187" s="14" t="s">
        <v>1800</v>
      </c>
      <c r="C187" s="14" t="s">
        <v>1837</v>
      </c>
      <c r="D187" s="16">
        <v>45751</v>
      </c>
      <c r="E187" s="16">
        <v>45751</v>
      </c>
      <c r="F187" s="14" t="s">
        <v>1821</v>
      </c>
      <c r="G187" s="14" t="s">
        <v>1838</v>
      </c>
      <c r="H187" s="14" t="s">
        <v>1831</v>
      </c>
      <c r="I187" s="15">
        <v>1625</v>
      </c>
      <c r="J187" s="77">
        <v>3</v>
      </c>
      <c r="K187" s="92"/>
    </row>
    <row r="188" spans="1:11" ht="30.6" x14ac:dyDescent="0.25">
      <c r="A188" s="14" t="s">
        <v>1517</v>
      </c>
      <c r="B188" s="14" t="s">
        <v>1801</v>
      </c>
      <c r="C188" s="14" t="s">
        <v>1811</v>
      </c>
      <c r="D188" s="16">
        <v>45754</v>
      </c>
      <c r="E188" s="16">
        <v>45754</v>
      </c>
      <c r="F188" s="14" t="s">
        <v>1822</v>
      </c>
      <c r="G188" s="14"/>
      <c r="H188" s="14" t="s">
        <v>1832</v>
      </c>
      <c r="I188" s="15">
        <v>725.8</v>
      </c>
      <c r="J188" s="77">
        <v>3</v>
      </c>
      <c r="K188" s="92"/>
    </row>
    <row r="189" spans="1:11" ht="30.6" x14ac:dyDescent="0.25">
      <c r="A189" s="14" t="s">
        <v>1517</v>
      </c>
      <c r="B189" s="14" t="s">
        <v>1802</v>
      </c>
      <c r="C189" s="14" t="s">
        <v>1812</v>
      </c>
      <c r="D189" s="16">
        <v>45755</v>
      </c>
      <c r="E189" s="16">
        <v>45755</v>
      </c>
      <c r="F189" s="14" t="s">
        <v>1823</v>
      </c>
      <c r="G189" s="14"/>
      <c r="H189" s="14" t="s">
        <v>1830</v>
      </c>
      <c r="I189" s="15">
        <v>396.9</v>
      </c>
      <c r="J189" s="77">
        <v>3</v>
      </c>
      <c r="K189" s="92"/>
    </row>
    <row r="190" spans="1:11" ht="20.399999999999999" x14ac:dyDescent="0.25">
      <c r="A190" s="14" t="s">
        <v>1517</v>
      </c>
      <c r="B190" s="14" t="s">
        <v>1803</v>
      </c>
      <c r="C190" s="14" t="s">
        <v>1839</v>
      </c>
      <c r="D190" s="16">
        <v>45756</v>
      </c>
      <c r="E190" s="16">
        <v>45756</v>
      </c>
      <c r="F190" s="14" t="s">
        <v>1824</v>
      </c>
      <c r="G190" s="14" t="s">
        <v>1840</v>
      </c>
      <c r="H190" s="14" t="s">
        <v>1833</v>
      </c>
      <c r="I190" s="15">
        <v>1276.1099999999999</v>
      </c>
      <c r="J190" s="77">
        <v>3</v>
      </c>
      <c r="K190" s="92"/>
    </row>
    <row r="191" spans="1:11" ht="20.399999999999999" x14ac:dyDescent="0.25">
      <c r="A191" s="14" t="s">
        <v>1517</v>
      </c>
      <c r="B191" s="14" t="s">
        <v>1804</v>
      </c>
      <c r="C191" s="14" t="s">
        <v>1841</v>
      </c>
      <c r="D191" s="16">
        <v>45770</v>
      </c>
      <c r="E191" s="16">
        <v>45770</v>
      </c>
      <c r="F191" s="14" t="s">
        <v>1825</v>
      </c>
      <c r="G191" s="14" t="s">
        <v>1843</v>
      </c>
      <c r="H191" s="14" t="s">
        <v>1834</v>
      </c>
      <c r="I191" s="15">
        <v>1000</v>
      </c>
      <c r="J191" s="77">
        <v>3</v>
      </c>
      <c r="K191" s="92"/>
    </row>
    <row r="192" spans="1:11" ht="20.399999999999999" x14ac:dyDescent="0.25">
      <c r="A192" s="14" t="s">
        <v>1517</v>
      </c>
      <c r="B192" s="14" t="s">
        <v>1805</v>
      </c>
      <c r="C192" s="14" t="s">
        <v>1813</v>
      </c>
      <c r="D192" s="16">
        <v>45770</v>
      </c>
      <c r="E192" s="16">
        <v>45770</v>
      </c>
      <c r="F192" s="14" t="s">
        <v>1702</v>
      </c>
      <c r="G192" s="14"/>
      <c r="H192" s="14" t="s">
        <v>1703</v>
      </c>
      <c r="I192" s="15">
        <v>1000</v>
      </c>
      <c r="J192" s="77">
        <v>3</v>
      </c>
      <c r="K192" s="92"/>
    </row>
    <row r="193" spans="1:11" ht="30.6" x14ac:dyDescent="0.25">
      <c r="A193" s="14" t="s">
        <v>1517</v>
      </c>
      <c r="B193" s="14" t="s">
        <v>1806</v>
      </c>
      <c r="C193" s="14" t="s">
        <v>1814</v>
      </c>
      <c r="D193" s="16">
        <v>45770</v>
      </c>
      <c r="E193" s="16">
        <v>45770</v>
      </c>
      <c r="F193" s="14" t="s">
        <v>1826</v>
      </c>
      <c r="G193" s="14"/>
      <c r="H193" s="14" t="s">
        <v>1835</v>
      </c>
      <c r="I193" s="15">
        <v>1400.55</v>
      </c>
      <c r="J193" s="77">
        <v>3</v>
      </c>
      <c r="K193" s="92"/>
    </row>
    <row r="194" spans="1:11" ht="30.6" x14ac:dyDescent="0.25">
      <c r="A194" s="14" t="s">
        <v>1517</v>
      </c>
      <c r="B194" s="14" t="s">
        <v>1807</v>
      </c>
      <c r="C194" s="14" t="s">
        <v>1842</v>
      </c>
      <c r="D194" s="16">
        <v>45776</v>
      </c>
      <c r="E194" s="16">
        <v>45776</v>
      </c>
      <c r="F194" s="14" t="s">
        <v>1827</v>
      </c>
      <c r="G194" s="14" t="s">
        <v>1752</v>
      </c>
      <c r="H194" s="14" t="s">
        <v>1836</v>
      </c>
      <c r="I194" s="15">
        <v>3239.3100000000004</v>
      </c>
      <c r="J194" s="77">
        <v>3</v>
      </c>
      <c r="K194" s="92"/>
    </row>
    <row r="195" spans="1:11" ht="20.399999999999999" x14ac:dyDescent="0.25">
      <c r="A195" s="14" t="s">
        <v>1517</v>
      </c>
      <c r="B195" s="14" t="s">
        <v>1808</v>
      </c>
      <c r="C195" s="14" t="s">
        <v>1815</v>
      </c>
      <c r="D195" s="16">
        <v>45776</v>
      </c>
      <c r="E195" s="16">
        <v>45776</v>
      </c>
      <c r="F195" s="14" t="s">
        <v>1828</v>
      </c>
      <c r="G195" s="14"/>
      <c r="H195" s="14" t="s">
        <v>1767</v>
      </c>
      <c r="I195" s="15">
        <v>500</v>
      </c>
      <c r="J195" s="77">
        <v>3</v>
      </c>
      <c r="K195" s="92"/>
    </row>
    <row r="196" spans="1:11" ht="20.399999999999999" x14ac:dyDescent="0.25">
      <c r="A196" s="14" t="s">
        <v>1517</v>
      </c>
      <c r="B196" s="14" t="s">
        <v>1809</v>
      </c>
      <c r="C196" s="14" t="s">
        <v>1816</v>
      </c>
      <c r="D196" s="16">
        <v>45776</v>
      </c>
      <c r="E196" s="16">
        <v>45776</v>
      </c>
      <c r="F196" s="14" t="s">
        <v>1829</v>
      </c>
      <c r="G196" s="14"/>
      <c r="H196" s="14" t="s">
        <v>1830</v>
      </c>
      <c r="I196" s="15">
        <v>181.95000000000002</v>
      </c>
      <c r="J196" s="77">
        <v>3</v>
      </c>
      <c r="K196" s="92"/>
    </row>
    <row r="197" spans="1:11" ht="30.6" x14ac:dyDescent="0.25">
      <c r="A197" s="14" t="s">
        <v>1517</v>
      </c>
      <c r="B197" s="14" t="s">
        <v>1613</v>
      </c>
      <c r="C197" s="14" t="s">
        <v>1615</v>
      </c>
      <c r="D197" s="16">
        <v>45742</v>
      </c>
      <c r="E197" s="16">
        <v>45742</v>
      </c>
      <c r="F197" s="14" t="s">
        <v>1618</v>
      </c>
      <c r="G197" s="14"/>
      <c r="H197" s="14" t="s">
        <v>1617</v>
      </c>
      <c r="I197" s="15">
        <v>5019.41</v>
      </c>
      <c r="J197" s="77">
        <v>3</v>
      </c>
      <c r="K197" s="92"/>
    </row>
    <row r="198" spans="1:11" ht="30.6" x14ac:dyDescent="0.25">
      <c r="A198" s="14" t="s">
        <v>1517</v>
      </c>
      <c r="B198" s="14" t="s">
        <v>1704</v>
      </c>
      <c r="C198" s="14" t="s">
        <v>1705</v>
      </c>
      <c r="D198" s="16">
        <v>45744</v>
      </c>
      <c r="E198" s="16">
        <v>45744</v>
      </c>
      <c r="F198" s="14" t="s">
        <v>1707</v>
      </c>
      <c r="G198" s="14" t="s">
        <v>1708</v>
      </c>
      <c r="H198" s="14" t="s">
        <v>1706</v>
      </c>
      <c r="I198" s="15">
        <v>13750</v>
      </c>
      <c r="J198" s="77">
        <v>3</v>
      </c>
      <c r="K198" s="92"/>
    </row>
    <row r="199" spans="1:11" ht="20.399999999999999" x14ac:dyDescent="0.25">
      <c r="A199" s="14" t="s">
        <v>1517</v>
      </c>
      <c r="B199" s="14" t="s">
        <v>1844</v>
      </c>
      <c r="C199" s="14" t="s">
        <v>1864</v>
      </c>
      <c r="D199" s="16" t="s">
        <v>1817</v>
      </c>
      <c r="E199" s="16">
        <v>45755</v>
      </c>
      <c r="F199" s="14" t="s">
        <v>1857</v>
      </c>
      <c r="G199" s="14" t="s">
        <v>1708</v>
      </c>
      <c r="H199" s="14" t="s">
        <v>1706</v>
      </c>
      <c r="I199" s="15">
        <v>1020</v>
      </c>
      <c r="J199" s="77">
        <v>3</v>
      </c>
      <c r="K199" s="92"/>
    </row>
    <row r="200" spans="1:11" ht="30.6" x14ac:dyDescent="0.25">
      <c r="A200" s="14" t="s">
        <v>1517</v>
      </c>
      <c r="B200" s="14" t="s">
        <v>1845</v>
      </c>
      <c r="C200" s="14" t="s">
        <v>1851</v>
      </c>
      <c r="D200" s="16" t="s">
        <v>1817</v>
      </c>
      <c r="E200" s="16">
        <v>45755</v>
      </c>
      <c r="F200" s="14" t="s">
        <v>1858</v>
      </c>
      <c r="G200" s="14"/>
      <c r="H200" s="14" t="s">
        <v>1854</v>
      </c>
      <c r="I200" s="15">
        <v>282.24</v>
      </c>
      <c r="J200" s="77">
        <v>3</v>
      </c>
      <c r="K200" s="92"/>
    </row>
    <row r="201" spans="1:11" ht="30.6" x14ac:dyDescent="0.25">
      <c r="A201" s="14" t="s">
        <v>1517</v>
      </c>
      <c r="B201" s="14" t="s">
        <v>1846</v>
      </c>
      <c r="C201" s="14" t="s">
        <v>1865</v>
      </c>
      <c r="D201" s="16" t="s">
        <v>1818</v>
      </c>
      <c r="E201" s="16">
        <v>45770</v>
      </c>
      <c r="F201" s="14" t="s">
        <v>1859</v>
      </c>
      <c r="G201" s="14" t="s">
        <v>1838</v>
      </c>
      <c r="H201" s="14" t="s">
        <v>1831</v>
      </c>
      <c r="I201" s="15">
        <v>1204</v>
      </c>
      <c r="J201" s="77">
        <v>3</v>
      </c>
      <c r="K201" s="92"/>
    </row>
    <row r="202" spans="1:11" ht="30.6" x14ac:dyDescent="0.25">
      <c r="A202" s="14" t="s">
        <v>1517</v>
      </c>
      <c r="B202" s="14" t="s">
        <v>1847</v>
      </c>
      <c r="C202" s="14" t="s">
        <v>1852</v>
      </c>
      <c r="D202" s="16" t="s">
        <v>1818</v>
      </c>
      <c r="E202" s="16">
        <v>45770</v>
      </c>
      <c r="F202" s="14" t="s">
        <v>1860</v>
      </c>
      <c r="G202" s="14"/>
      <c r="H202" s="14" t="s">
        <v>1854</v>
      </c>
      <c r="I202" s="15">
        <v>168.9</v>
      </c>
      <c r="J202" s="77">
        <v>3</v>
      </c>
      <c r="K202" s="92"/>
    </row>
    <row r="203" spans="1:11" ht="30.6" x14ac:dyDescent="0.25">
      <c r="A203" s="14" t="s">
        <v>1517</v>
      </c>
      <c r="B203" s="14" t="s">
        <v>1848</v>
      </c>
      <c r="C203" s="14" t="s">
        <v>1866</v>
      </c>
      <c r="D203" s="16" t="s">
        <v>1853</v>
      </c>
      <c r="E203" s="16">
        <v>45777</v>
      </c>
      <c r="F203" s="14" t="s">
        <v>1861</v>
      </c>
      <c r="G203" s="14" t="s">
        <v>1838</v>
      </c>
      <c r="H203" s="14" t="s">
        <v>1831</v>
      </c>
      <c r="I203" s="15">
        <v>465</v>
      </c>
      <c r="J203" s="77">
        <v>3</v>
      </c>
      <c r="K203" s="92"/>
    </row>
    <row r="204" spans="1:11" ht="20.399999999999999" x14ac:dyDescent="0.25">
      <c r="A204" s="14" t="s">
        <v>1517</v>
      </c>
      <c r="B204" s="14" t="s">
        <v>1849</v>
      </c>
      <c r="C204" s="14" t="s">
        <v>1867</v>
      </c>
      <c r="D204" s="16" t="s">
        <v>1776</v>
      </c>
      <c r="E204" s="16">
        <v>45754</v>
      </c>
      <c r="F204" s="14" t="s">
        <v>1862</v>
      </c>
      <c r="G204" s="14"/>
      <c r="H204" s="14" t="s">
        <v>1855</v>
      </c>
      <c r="I204" s="15">
        <v>103.41000000000001</v>
      </c>
      <c r="J204" s="77">
        <v>3</v>
      </c>
      <c r="K204" s="92"/>
    </row>
    <row r="205" spans="1:11" ht="20.399999999999999" x14ac:dyDescent="0.25">
      <c r="A205" s="14" t="s">
        <v>1517</v>
      </c>
      <c r="B205" s="14" t="s">
        <v>1850</v>
      </c>
      <c r="C205" s="14" t="s">
        <v>1868</v>
      </c>
      <c r="D205" s="16" t="s">
        <v>1817</v>
      </c>
      <c r="E205" s="16">
        <v>45755</v>
      </c>
      <c r="F205" s="14" t="s">
        <v>1863</v>
      </c>
      <c r="G205" s="14" t="s">
        <v>1869</v>
      </c>
      <c r="H205" s="14" t="s">
        <v>1856</v>
      </c>
      <c r="I205" s="15">
        <v>198.2</v>
      </c>
      <c r="J205" s="77">
        <v>3</v>
      </c>
      <c r="K205" s="92"/>
    </row>
    <row r="206" spans="1:11" ht="20.399999999999999" x14ac:dyDescent="0.25">
      <c r="A206" s="14" t="s">
        <v>1517</v>
      </c>
      <c r="B206" s="14" t="s">
        <v>1614</v>
      </c>
      <c r="C206" s="14" t="s">
        <v>1616</v>
      </c>
      <c r="D206" s="16">
        <v>45742</v>
      </c>
      <c r="E206" s="16">
        <v>45742</v>
      </c>
      <c r="F206" s="14" t="s">
        <v>1619</v>
      </c>
      <c r="G206" s="14"/>
      <c r="H206" s="14" t="s">
        <v>1617</v>
      </c>
      <c r="I206" s="15">
        <v>32.299999999999997</v>
      </c>
      <c r="J206" s="77">
        <v>3</v>
      </c>
      <c r="K206" s="92"/>
    </row>
    <row r="207" spans="1:11" ht="20.399999999999999" x14ac:dyDescent="0.25">
      <c r="A207" s="14" t="s">
        <v>1517</v>
      </c>
      <c r="B207" s="14" t="s">
        <v>1870</v>
      </c>
      <c r="C207" s="14" t="s">
        <v>1879</v>
      </c>
      <c r="D207" s="16">
        <v>45749</v>
      </c>
      <c r="E207" s="16">
        <v>45749</v>
      </c>
      <c r="F207" s="14" t="s">
        <v>1875</v>
      </c>
      <c r="G207" s="14" t="s">
        <v>1881</v>
      </c>
      <c r="H207" s="14" t="s">
        <v>1874</v>
      </c>
      <c r="I207" s="15">
        <v>203.10999999999999</v>
      </c>
      <c r="J207" s="77">
        <v>4</v>
      </c>
      <c r="K207" s="92"/>
    </row>
    <row r="208" spans="1:11" ht="13.2" x14ac:dyDescent="0.25">
      <c r="A208" s="14" t="s">
        <v>1517</v>
      </c>
      <c r="B208" s="14" t="s">
        <v>1871</v>
      </c>
      <c r="C208" s="14" t="s">
        <v>1880</v>
      </c>
      <c r="D208" s="16">
        <v>45749</v>
      </c>
      <c r="E208" s="16">
        <v>45749</v>
      </c>
      <c r="F208" s="14" t="s">
        <v>1876</v>
      </c>
      <c r="G208" s="14" t="s">
        <v>1881</v>
      </c>
      <c r="H208" s="14" t="s">
        <v>1874</v>
      </c>
      <c r="I208" s="15">
        <v>421.3</v>
      </c>
      <c r="J208" s="77">
        <v>4</v>
      </c>
      <c r="K208" s="92"/>
    </row>
    <row r="209" spans="1:11" ht="20.399999999999999" x14ac:dyDescent="0.25">
      <c r="A209" s="14" t="s">
        <v>1517</v>
      </c>
      <c r="B209" s="14" t="s">
        <v>1872</v>
      </c>
      <c r="C209" s="14" t="s">
        <v>1883</v>
      </c>
      <c r="D209" s="16">
        <v>45772</v>
      </c>
      <c r="E209" s="16">
        <v>45772</v>
      </c>
      <c r="F209" s="14" t="s">
        <v>1877</v>
      </c>
      <c r="G209" s="14" t="s">
        <v>1881</v>
      </c>
      <c r="H209" s="14" t="s">
        <v>1874</v>
      </c>
      <c r="I209" s="15">
        <v>756.38</v>
      </c>
      <c r="J209" s="77">
        <v>4</v>
      </c>
      <c r="K209" s="92"/>
    </row>
    <row r="210" spans="1:11" ht="13.2" x14ac:dyDescent="0.25">
      <c r="A210" s="14" t="s">
        <v>1517</v>
      </c>
      <c r="B210" s="14" t="s">
        <v>1873</v>
      </c>
      <c r="C210" s="14" t="s">
        <v>1882</v>
      </c>
      <c r="D210" s="16">
        <v>45757</v>
      </c>
      <c r="E210" s="16">
        <v>45757</v>
      </c>
      <c r="F210" s="14" t="s">
        <v>1878</v>
      </c>
      <c r="G210" s="14" t="s">
        <v>1881</v>
      </c>
      <c r="H210" s="14" t="s">
        <v>1874</v>
      </c>
      <c r="I210" s="15">
        <v>30.75</v>
      </c>
      <c r="J210" s="77">
        <v>4</v>
      </c>
      <c r="K210" s="92"/>
    </row>
    <row r="211" spans="1:11" ht="13.2" x14ac:dyDescent="0.25">
      <c r="A211" s="14" t="s">
        <v>1517</v>
      </c>
      <c r="B211" s="14" t="s">
        <v>1709</v>
      </c>
      <c r="C211" s="14" t="s">
        <v>1710</v>
      </c>
      <c r="D211" s="16">
        <v>45747</v>
      </c>
      <c r="E211" s="16">
        <v>45747</v>
      </c>
      <c r="F211" s="14" t="s">
        <v>1711</v>
      </c>
      <c r="G211" s="14" t="s">
        <v>1713</v>
      </c>
      <c r="H211" s="14" t="s">
        <v>1712</v>
      </c>
      <c r="I211" s="15">
        <v>208</v>
      </c>
      <c r="J211" s="77">
        <v>4</v>
      </c>
      <c r="K211" s="92"/>
    </row>
    <row r="212" spans="1:11" ht="20.399999999999999" x14ac:dyDescent="0.25">
      <c r="A212" s="14" t="s">
        <v>1517</v>
      </c>
      <c r="B212" s="14" t="s">
        <v>1519</v>
      </c>
      <c r="C212" s="14" t="s">
        <v>1519</v>
      </c>
      <c r="D212" s="16">
        <v>45688</v>
      </c>
      <c r="E212" s="16">
        <v>45688</v>
      </c>
      <c r="F212" s="14" t="s">
        <v>1522</v>
      </c>
      <c r="G212" s="14"/>
      <c r="H212" s="14" t="s">
        <v>1523</v>
      </c>
      <c r="I212" s="15">
        <v>4265</v>
      </c>
      <c r="J212" s="77">
        <v>4</v>
      </c>
      <c r="K212" s="92"/>
    </row>
    <row r="213" spans="1:11" ht="20.399999999999999" x14ac:dyDescent="0.25">
      <c r="A213" s="14" t="s">
        <v>1517</v>
      </c>
      <c r="B213" s="14" t="s">
        <v>1524</v>
      </c>
      <c r="C213" s="14" t="s">
        <v>1524</v>
      </c>
      <c r="D213" s="16">
        <v>45716</v>
      </c>
      <c r="E213" s="16">
        <v>45716</v>
      </c>
      <c r="F213" s="14" t="s">
        <v>1526</v>
      </c>
      <c r="G213" s="14"/>
      <c r="H213" s="14" t="s">
        <v>1523</v>
      </c>
      <c r="I213" s="15">
        <v>4128.8</v>
      </c>
      <c r="J213" s="77">
        <v>4</v>
      </c>
      <c r="K213" s="92"/>
    </row>
    <row r="214" spans="1:11" ht="20.399999999999999" x14ac:dyDescent="0.25">
      <c r="A214" s="14" t="s">
        <v>1517</v>
      </c>
      <c r="B214" s="14" t="s">
        <v>1698</v>
      </c>
      <c r="C214" s="14" t="s">
        <v>1698</v>
      </c>
      <c r="D214" s="16">
        <v>45747</v>
      </c>
      <c r="E214" s="16">
        <v>45747</v>
      </c>
      <c r="F214" s="14" t="s">
        <v>1699</v>
      </c>
      <c r="G214" s="14"/>
      <c r="H214" s="14" t="s">
        <v>1523</v>
      </c>
      <c r="I214" s="15">
        <v>4128.8</v>
      </c>
      <c r="J214" s="77">
        <v>4</v>
      </c>
      <c r="K214" s="92"/>
    </row>
    <row r="215" spans="1:11" ht="20.399999999999999" x14ac:dyDescent="0.25">
      <c r="A215" s="14" t="s">
        <v>1517</v>
      </c>
      <c r="B215" s="14" t="s">
        <v>1763</v>
      </c>
      <c r="C215" s="14" t="s">
        <v>1763</v>
      </c>
      <c r="D215" s="16">
        <v>45777</v>
      </c>
      <c r="E215" s="16">
        <v>45777</v>
      </c>
      <c r="F215" s="14" t="s">
        <v>1796</v>
      </c>
      <c r="G215" s="14"/>
      <c r="H215" s="14" t="s">
        <v>1523</v>
      </c>
      <c r="I215" s="15">
        <v>4128.8</v>
      </c>
      <c r="J215" s="77">
        <v>4</v>
      </c>
      <c r="K215" s="92"/>
    </row>
    <row r="216" spans="1:11" ht="13.2" x14ac:dyDescent="0.25">
      <c r="A216" s="14" t="s">
        <v>1517</v>
      </c>
      <c r="B216" s="14" t="s">
        <v>1530</v>
      </c>
      <c r="C216" s="14" t="s">
        <v>1532</v>
      </c>
      <c r="D216" s="16">
        <v>45688</v>
      </c>
      <c r="E216" s="16">
        <v>45688</v>
      </c>
      <c r="F216" s="14" t="s">
        <v>1527</v>
      </c>
      <c r="G216" s="14"/>
      <c r="H216" s="14" t="s">
        <v>1529</v>
      </c>
      <c r="I216" s="15">
        <v>8.8800000000000008</v>
      </c>
      <c r="J216" s="77">
        <v>4</v>
      </c>
      <c r="K216" s="92"/>
    </row>
    <row r="217" spans="1:11" ht="13.2" x14ac:dyDescent="0.25">
      <c r="A217" s="14" t="s">
        <v>1517</v>
      </c>
      <c r="B217" s="14" t="s">
        <v>1531</v>
      </c>
      <c r="C217" s="14" t="s">
        <v>1533</v>
      </c>
      <c r="D217" s="16">
        <v>45716</v>
      </c>
      <c r="E217" s="16">
        <v>45716</v>
      </c>
      <c r="F217" s="14" t="s">
        <v>1528</v>
      </c>
      <c r="G217" s="14"/>
      <c r="H217" s="14" t="s">
        <v>1529</v>
      </c>
      <c r="I217" s="15">
        <v>22</v>
      </c>
      <c r="J217" s="77">
        <v>4</v>
      </c>
      <c r="K217" s="92"/>
    </row>
    <row r="218" spans="1:11" ht="13.2" x14ac:dyDescent="0.25">
      <c r="A218" s="14" t="s">
        <v>1517</v>
      </c>
      <c r="B218" s="14" t="s">
        <v>1614</v>
      </c>
      <c r="C218" s="14" t="s">
        <v>1616</v>
      </c>
      <c r="D218" s="16">
        <v>45747</v>
      </c>
      <c r="E218" s="16">
        <v>45747</v>
      </c>
      <c r="F218" s="14" t="s">
        <v>1714</v>
      </c>
      <c r="G218" s="14"/>
      <c r="H218" s="14" t="s">
        <v>1529</v>
      </c>
      <c r="I218" s="15">
        <v>22</v>
      </c>
      <c r="J218" s="77">
        <v>4</v>
      </c>
      <c r="K218" s="92"/>
    </row>
    <row r="219" spans="1:11" ht="13.2" x14ac:dyDescent="0.25">
      <c r="A219" s="14" t="s">
        <v>1517</v>
      </c>
      <c r="B219" s="14" t="s">
        <v>1884</v>
      </c>
      <c r="C219" s="14" t="s">
        <v>1885</v>
      </c>
      <c r="D219" s="16">
        <v>45777</v>
      </c>
      <c r="E219" s="16">
        <v>45777</v>
      </c>
      <c r="F219" s="14" t="s">
        <v>1886</v>
      </c>
      <c r="G219" s="14"/>
      <c r="H219" s="14" t="s">
        <v>1529</v>
      </c>
      <c r="I219" s="15">
        <v>22</v>
      </c>
      <c r="J219" s="77">
        <v>4</v>
      </c>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ht="13.2" x14ac:dyDescent="0.25">
      <c r="A4501" s="14"/>
      <c r="B4501" s="14"/>
      <c r="C4501" s="14"/>
      <c r="D4501" s="16"/>
      <c r="E4501" s="16"/>
      <c r="F4501" s="14"/>
      <c r="G4501" s="14"/>
      <c r="H4501" s="14"/>
      <c r="I4501" s="15"/>
      <c r="J4501" s="77"/>
      <c r="K4501" s="92"/>
    </row>
    <row r="4502" spans="1:11" ht="13.2" x14ac:dyDescent="0.25">
      <c r="A4502" s="14"/>
      <c r="B4502" s="14"/>
      <c r="C4502" s="14"/>
      <c r="D4502" s="16"/>
      <c r="E4502" s="16"/>
      <c r="F4502" s="14"/>
      <c r="G4502" s="14"/>
      <c r="H4502" s="14"/>
      <c r="I4502" s="15"/>
      <c r="J4502" s="77"/>
      <c r="K4502" s="92"/>
    </row>
    <row r="4503" spans="1:11" ht="13.2" x14ac:dyDescent="0.25">
      <c r="A4503" s="14"/>
      <c r="B4503" s="14"/>
      <c r="C4503" s="14"/>
      <c r="D4503" s="16"/>
      <c r="E4503" s="16"/>
      <c r="F4503" s="14"/>
      <c r="G4503" s="14"/>
      <c r="H4503" s="14"/>
      <c r="I4503" s="15"/>
      <c r="J4503" s="77"/>
      <c r="K4503" s="92"/>
    </row>
    <row r="4504" spans="1:11" ht="13.2" x14ac:dyDescent="0.25">
      <c r="A4504" s="14"/>
      <c r="B4504" s="14"/>
      <c r="C4504" s="14"/>
      <c r="D4504" s="16"/>
      <c r="E4504" s="16"/>
      <c r="F4504" s="14"/>
      <c r="G4504" s="14"/>
      <c r="H4504" s="14"/>
      <c r="I4504" s="15"/>
      <c r="J4504" s="77"/>
      <c r="K4504" s="92"/>
    </row>
    <row r="4505" spans="1:11" ht="13.2" x14ac:dyDescent="0.25">
      <c r="A4505" s="14"/>
      <c r="B4505" s="14"/>
      <c r="C4505" s="14"/>
      <c r="D4505" s="16"/>
      <c r="E4505" s="16"/>
      <c r="F4505" s="14"/>
      <c r="G4505" s="14"/>
      <c r="H4505" s="14"/>
      <c r="I4505" s="15"/>
      <c r="J4505" s="77"/>
      <c r="K4505" s="92"/>
    </row>
    <row r="4506" spans="1:11" ht="13.2" x14ac:dyDescent="0.25">
      <c r="A4506" s="14"/>
      <c r="B4506" s="14"/>
      <c r="C4506" s="14"/>
      <c r="D4506" s="16"/>
      <c r="E4506" s="16"/>
      <c r="F4506" s="14"/>
      <c r="G4506" s="14"/>
      <c r="H4506" s="14"/>
      <c r="I4506" s="15"/>
      <c r="J4506" s="77"/>
      <c r="K4506" s="92"/>
    </row>
    <row r="4507" spans="1:11" ht="13.2" x14ac:dyDescent="0.25">
      <c r="A4507" s="14"/>
      <c r="B4507" s="14"/>
      <c r="C4507" s="14"/>
      <c r="D4507" s="16"/>
      <c r="E4507" s="16"/>
      <c r="F4507" s="14"/>
      <c r="G4507" s="14"/>
      <c r="H4507" s="14"/>
      <c r="I4507" s="15"/>
      <c r="J4507" s="77"/>
      <c r="K4507" s="92"/>
    </row>
    <row r="4508" spans="1:11" ht="13.2" x14ac:dyDescent="0.25">
      <c r="A4508" s="14"/>
      <c r="B4508" s="14"/>
      <c r="C4508" s="14"/>
      <c r="D4508" s="16"/>
      <c r="E4508" s="16"/>
      <c r="F4508" s="14"/>
      <c r="G4508" s="14"/>
      <c r="H4508" s="14"/>
      <c r="I4508" s="15"/>
      <c r="J4508" s="77"/>
      <c r="K4508" s="92"/>
    </row>
    <row r="4509" spans="1:11" ht="13.2" x14ac:dyDescent="0.25">
      <c r="A4509" s="14"/>
      <c r="B4509" s="14"/>
      <c r="C4509" s="14"/>
      <c r="D4509" s="16"/>
      <c r="E4509" s="16"/>
      <c r="F4509" s="14"/>
      <c r="G4509" s="14"/>
      <c r="H4509" s="14"/>
      <c r="I4509" s="15"/>
      <c r="J4509" s="77"/>
      <c r="K4509" s="92"/>
    </row>
    <row r="4510" spans="1:11" ht="13.2" x14ac:dyDescent="0.25">
      <c r="A4510" s="14"/>
      <c r="B4510" s="14"/>
      <c r="C4510" s="14"/>
      <c r="D4510" s="16"/>
      <c r="E4510" s="16"/>
      <c r="F4510" s="14"/>
      <c r="G4510" s="14"/>
      <c r="H4510" s="14"/>
      <c r="I4510" s="15"/>
      <c r="J4510" s="77"/>
      <c r="K4510" s="92"/>
    </row>
    <row r="4511" spans="1:11" ht="13.2" x14ac:dyDescent="0.25">
      <c r="A4511" s="14"/>
      <c r="B4511" s="14"/>
      <c r="C4511" s="14"/>
      <c r="D4511" s="16"/>
      <c r="E4511" s="16"/>
      <c r="F4511" s="14"/>
      <c r="G4511" s="14"/>
      <c r="H4511" s="14"/>
      <c r="I4511" s="15"/>
      <c r="J4511" s="77"/>
      <c r="K4511" s="92"/>
    </row>
    <row r="4512" spans="1:11" ht="13.2" x14ac:dyDescent="0.25">
      <c r="A4512" s="14"/>
      <c r="B4512" s="14"/>
      <c r="C4512" s="14"/>
      <c r="D4512" s="16"/>
      <c r="E4512" s="16"/>
      <c r="F4512" s="14"/>
      <c r="G4512" s="14"/>
      <c r="H4512" s="14"/>
      <c r="I4512" s="15"/>
      <c r="J4512" s="77"/>
      <c r="K4512" s="92"/>
    </row>
    <row r="4513" spans="1:11" ht="13.2" x14ac:dyDescent="0.25">
      <c r="A4513" s="14"/>
      <c r="B4513" s="14"/>
      <c r="C4513" s="14"/>
      <c r="D4513" s="16"/>
      <c r="E4513" s="16"/>
      <c r="F4513" s="14"/>
      <c r="G4513" s="14"/>
      <c r="H4513" s="14"/>
      <c r="I4513" s="15"/>
      <c r="J4513" s="77"/>
      <c r="K4513" s="92"/>
    </row>
    <row r="4514" spans="1:11" ht="13.2" x14ac:dyDescent="0.25">
      <c r="A4514" s="14"/>
      <c r="B4514" s="14"/>
      <c r="C4514" s="14"/>
      <c r="D4514" s="16"/>
      <c r="E4514" s="16"/>
      <c r="F4514" s="14"/>
      <c r="G4514" s="14"/>
      <c r="H4514" s="14"/>
      <c r="I4514" s="15"/>
      <c r="J4514" s="77"/>
      <c r="K4514" s="92"/>
    </row>
    <row r="4515" spans="1:11" ht="13.2" x14ac:dyDescent="0.25">
      <c r="A4515" s="14"/>
      <c r="B4515" s="14"/>
      <c r="C4515" s="14"/>
      <c r="D4515" s="16"/>
      <c r="E4515" s="16"/>
      <c r="F4515" s="14"/>
      <c r="G4515" s="14"/>
      <c r="H4515" s="14"/>
      <c r="I4515" s="15"/>
      <c r="J4515" s="77"/>
      <c r="K4515" s="92"/>
    </row>
    <row r="4516" spans="1:11" ht="13.2" x14ac:dyDescent="0.25">
      <c r="A4516" s="14"/>
      <c r="B4516" s="14"/>
      <c r="C4516" s="14"/>
      <c r="D4516" s="16"/>
      <c r="E4516" s="16"/>
      <c r="F4516" s="14"/>
      <c r="G4516" s="14"/>
      <c r="H4516" s="14"/>
      <c r="I4516" s="15"/>
      <c r="J4516" s="77"/>
      <c r="K4516" s="92"/>
    </row>
    <row r="4517" spans="1:11" ht="13.2" x14ac:dyDescent="0.25">
      <c r="A4517" s="14"/>
      <c r="B4517" s="14"/>
      <c r="C4517" s="14"/>
      <c r="D4517" s="16"/>
      <c r="E4517" s="16"/>
      <c r="F4517" s="14"/>
      <c r="G4517" s="14"/>
      <c r="H4517" s="14"/>
      <c r="I4517" s="15"/>
      <c r="J4517" s="77"/>
      <c r="K4517" s="92"/>
    </row>
    <row r="4518" spans="1:11" ht="13.2" x14ac:dyDescent="0.25">
      <c r="A4518" s="14"/>
      <c r="B4518" s="14"/>
      <c r="C4518" s="14"/>
      <c r="D4518" s="16"/>
      <c r="E4518" s="16"/>
      <c r="F4518" s="14"/>
      <c r="G4518" s="14"/>
      <c r="H4518" s="14"/>
      <c r="I4518" s="15"/>
      <c r="J4518" s="77"/>
      <c r="K4518" s="92"/>
    </row>
    <row r="4519" spans="1:11" ht="13.2" x14ac:dyDescent="0.25">
      <c r="A4519" s="14"/>
      <c r="B4519" s="14"/>
      <c r="C4519" s="14"/>
      <c r="D4519" s="16"/>
      <c r="E4519" s="16"/>
      <c r="F4519" s="14"/>
      <c r="G4519" s="14"/>
      <c r="H4519" s="14"/>
      <c r="I4519" s="15"/>
      <c r="J4519" s="77"/>
      <c r="K4519" s="92"/>
    </row>
    <row r="4520" spans="1:11" ht="13.2" x14ac:dyDescent="0.25">
      <c r="A4520" s="14"/>
      <c r="B4520" s="14"/>
      <c r="C4520" s="14"/>
      <c r="D4520" s="16"/>
      <c r="E4520" s="16"/>
      <c r="F4520" s="14"/>
      <c r="G4520" s="14"/>
      <c r="H4520" s="14"/>
      <c r="I4520" s="15"/>
      <c r="J4520" s="77"/>
      <c r="K4520" s="92"/>
    </row>
    <row r="4521" spans="1:11" ht="13.2" x14ac:dyDescent="0.25">
      <c r="A4521" s="14"/>
      <c r="B4521" s="14"/>
      <c r="C4521" s="14"/>
      <c r="D4521" s="16"/>
      <c r="E4521" s="16"/>
      <c r="F4521" s="14"/>
      <c r="G4521" s="14"/>
      <c r="H4521" s="14"/>
      <c r="I4521" s="15"/>
      <c r="J4521" s="77"/>
      <c r="K4521" s="92"/>
    </row>
    <row r="4522" spans="1:11" ht="13.2" x14ac:dyDescent="0.25">
      <c r="A4522" s="14"/>
      <c r="B4522" s="14"/>
      <c r="C4522" s="14"/>
      <c r="D4522" s="16"/>
      <c r="E4522" s="16"/>
      <c r="F4522" s="14"/>
      <c r="G4522" s="14"/>
      <c r="H4522" s="14"/>
      <c r="I4522" s="15"/>
      <c r="J4522" s="77"/>
      <c r="K4522" s="92"/>
    </row>
    <row r="4523" spans="1:11" ht="13.2" x14ac:dyDescent="0.25">
      <c r="A4523" s="14"/>
      <c r="B4523" s="14"/>
      <c r="C4523" s="14"/>
      <c r="D4523" s="16"/>
      <c r="E4523" s="16"/>
      <c r="F4523" s="14"/>
      <c r="G4523" s="14"/>
      <c r="H4523" s="14"/>
      <c r="I4523" s="15"/>
      <c r="J4523" s="77"/>
      <c r="K4523" s="92"/>
    </row>
    <row r="4524" spans="1:11" ht="13.2" x14ac:dyDescent="0.25">
      <c r="A4524" s="14"/>
      <c r="B4524" s="14"/>
      <c r="C4524" s="14"/>
      <c r="D4524" s="16"/>
      <c r="E4524" s="16"/>
      <c r="F4524" s="14"/>
      <c r="G4524" s="14"/>
      <c r="H4524" s="14"/>
      <c r="I4524" s="15"/>
      <c r="J4524" s="77"/>
      <c r="K4524" s="92"/>
    </row>
    <row r="4525" spans="1:11" ht="13.2" x14ac:dyDescent="0.25">
      <c r="A4525" s="14"/>
      <c r="B4525" s="14"/>
      <c r="C4525" s="14"/>
      <c r="D4525" s="16"/>
      <c r="E4525" s="16"/>
      <c r="F4525" s="14"/>
      <c r="G4525" s="14"/>
      <c r="H4525" s="14"/>
      <c r="I4525" s="15"/>
      <c r="J4525" s="77"/>
      <c r="K4525" s="92"/>
    </row>
    <row r="4526" spans="1:11" ht="13.2" x14ac:dyDescent="0.25">
      <c r="A4526" s="14"/>
      <c r="B4526" s="14"/>
      <c r="C4526" s="14"/>
      <c r="D4526" s="16"/>
      <c r="E4526" s="16"/>
      <c r="F4526" s="14"/>
      <c r="G4526" s="14"/>
      <c r="H4526" s="14"/>
      <c r="I4526" s="15"/>
      <c r="J4526" s="77"/>
      <c r="K4526" s="92"/>
    </row>
    <row r="4527" spans="1:11" ht="13.2" x14ac:dyDescent="0.25">
      <c r="A4527" s="14"/>
      <c r="B4527" s="14"/>
      <c r="C4527" s="14"/>
      <c r="D4527" s="16"/>
      <c r="E4527" s="16"/>
      <c r="F4527" s="14"/>
      <c r="G4527" s="14"/>
      <c r="H4527" s="14"/>
      <c r="I4527" s="15"/>
      <c r="J4527" s="77"/>
      <c r="K4527" s="92"/>
    </row>
    <row r="4528" spans="1:11" ht="13.2" x14ac:dyDescent="0.25">
      <c r="A4528" s="14"/>
      <c r="B4528" s="14"/>
      <c r="C4528" s="14"/>
      <c r="D4528" s="16"/>
      <c r="E4528" s="16"/>
      <c r="F4528" s="14"/>
      <c r="G4528" s="14"/>
      <c r="H4528" s="14"/>
      <c r="I4528" s="15"/>
      <c r="J4528" s="77"/>
      <c r="K4528" s="92"/>
    </row>
    <row r="4529" spans="1:11" ht="13.2" x14ac:dyDescent="0.25">
      <c r="A4529" s="14"/>
      <c r="B4529" s="14"/>
      <c r="C4529" s="14"/>
      <c r="D4529" s="16"/>
      <c r="E4529" s="16"/>
      <c r="F4529" s="14"/>
      <c r="G4529" s="14"/>
      <c r="H4529" s="14"/>
      <c r="I4529" s="15"/>
      <c r="J4529" s="77"/>
      <c r="K4529" s="92"/>
    </row>
    <row r="4530" spans="1:11" ht="13.2" x14ac:dyDescent="0.25">
      <c r="A4530" s="14"/>
      <c r="B4530" s="14"/>
      <c r="C4530" s="14"/>
      <c r="D4530" s="16"/>
      <c r="E4530" s="16"/>
      <c r="F4530" s="14"/>
      <c r="G4530" s="14"/>
      <c r="H4530" s="14"/>
      <c r="I4530" s="15"/>
      <c r="J4530" s="77"/>
      <c r="K4530" s="92"/>
    </row>
    <row r="4531" spans="1:11" ht="13.2" x14ac:dyDescent="0.25">
      <c r="A4531" s="14"/>
      <c r="B4531" s="14"/>
      <c r="C4531" s="14"/>
      <c r="D4531" s="16"/>
      <c r="E4531" s="16"/>
      <c r="F4531" s="14"/>
      <c r="G4531" s="14"/>
      <c r="H4531" s="14"/>
      <c r="I4531" s="15"/>
      <c r="J4531" s="77"/>
      <c r="K4531" s="92"/>
    </row>
    <row r="4532" spans="1:11" ht="13.2" x14ac:dyDescent="0.25">
      <c r="A4532" s="14"/>
      <c r="B4532" s="14"/>
      <c r="C4532" s="14"/>
      <c r="D4532" s="16"/>
      <c r="E4532" s="16"/>
      <c r="F4532" s="14"/>
      <c r="G4532" s="14"/>
      <c r="H4532" s="14"/>
      <c r="I4532" s="15"/>
      <c r="J4532" s="77"/>
      <c r="K4532" s="92"/>
    </row>
    <row r="4533" spans="1:11" ht="13.2" x14ac:dyDescent="0.25">
      <c r="A4533" s="14"/>
      <c r="B4533" s="14"/>
      <c r="C4533" s="14"/>
      <c r="D4533" s="16"/>
      <c r="E4533" s="16"/>
      <c r="F4533" s="14"/>
      <c r="G4533" s="14"/>
      <c r="H4533" s="14"/>
      <c r="I4533" s="15"/>
      <c r="J4533" s="77"/>
      <c r="K4533" s="92"/>
    </row>
    <row r="4534" spans="1:11" ht="13.2" x14ac:dyDescent="0.25">
      <c r="A4534" s="14"/>
      <c r="B4534" s="14"/>
      <c r="C4534" s="14"/>
      <c r="D4534" s="16"/>
      <c r="E4534" s="16"/>
      <c r="F4534" s="14"/>
      <c r="G4534" s="14"/>
      <c r="H4534" s="14"/>
      <c r="I4534" s="15"/>
      <c r="J4534" s="77"/>
      <c r="K4534" s="92"/>
    </row>
    <row r="4535" spans="1:11" ht="13.2" x14ac:dyDescent="0.25">
      <c r="A4535" s="14"/>
      <c r="B4535" s="14"/>
      <c r="C4535" s="14"/>
      <c r="D4535" s="16"/>
      <c r="E4535" s="16"/>
      <c r="F4535" s="14"/>
      <c r="G4535" s="14"/>
      <c r="H4535" s="14"/>
      <c r="I4535" s="15"/>
      <c r="J4535" s="77"/>
      <c r="K4535" s="92"/>
    </row>
    <row r="4536" spans="1:11" ht="13.2" x14ac:dyDescent="0.25">
      <c r="A4536" s="14"/>
      <c r="B4536" s="14"/>
      <c r="C4536" s="14"/>
      <c r="D4536" s="16"/>
      <c r="E4536" s="16"/>
      <c r="F4536" s="14"/>
      <c r="G4536" s="14"/>
      <c r="H4536" s="14"/>
      <c r="I4536" s="15"/>
      <c r="J4536" s="77"/>
      <c r="K4536" s="92"/>
    </row>
    <row r="4537" spans="1:11" ht="13.2" x14ac:dyDescent="0.25">
      <c r="A4537" s="14"/>
      <c r="B4537" s="14"/>
      <c r="C4537" s="14"/>
      <c r="D4537" s="16"/>
      <c r="E4537" s="16"/>
      <c r="F4537" s="14"/>
      <c r="G4537" s="14"/>
      <c r="H4537" s="14"/>
      <c r="I4537" s="15"/>
      <c r="J4537" s="77"/>
      <c r="K4537" s="92"/>
    </row>
    <row r="4538" spans="1:11" ht="13.2" x14ac:dyDescent="0.25">
      <c r="A4538" s="14"/>
      <c r="B4538" s="14"/>
      <c r="C4538" s="14"/>
      <c r="D4538" s="16"/>
      <c r="E4538" s="16"/>
      <c r="F4538" s="14"/>
      <c r="G4538" s="14"/>
      <c r="H4538" s="14"/>
      <c r="I4538" s="15"/>
      <c r="J4538" s="77"/>
      <c r="K4538" s="92"/>
    </row>
    <row r="4539" spans="1:11" ht="13.2" x14ac:dyDescent="0.25">
      <c r="A4539" s="14"/>
      <c r="B4539" s="14"/>
      <c r="C4539" s="14"/>
      <c r="D4539" s="16"/>
      <c r="E4539" s="16"/>
      <c r="F4539" s="14"/>
      <c r="G4539" s="14"/>
      <c r="H4539" s="14"/>
      <c r="I4539" s="15"/>
      <c r="J4539" s="77"/>
      <c r="K4539" s="92"/>
    </row>
    <row r="4540" spans="1:11" ht="13.2" x14ac:dyDescent="0.25">
      <c r="A4540" s="14"/>
      <c r="B4540" s="14"/>
      <c r="C4540" s="14"/>
      <c r="D4540" s="16"/>
      <c r="E4540" s="16"/>
      <c r="F4540" s="14"/>
      <c r="G4540" s="14"/>
      <c r="H4540" s="14"/>
      <c r="I4540" s="15"/>
      <c r="J4540" s="77"/>
      <c r="K4540" s="92"/>
    </row>
    <row r="4541" spans="1:11" ht="13.2" x14ac:dyDescent="0.25">
      <c r="A4541" s="14"/>
      <c r="B4541" s="14"/>
      <c r="C4541" s="14"/>
      <c r="D4541" s="16"/>
      <c r="E4541" s="16"/>
      <c r="F4541" s="14"/>
      <c r="G4541" s="14"/>
      <c r="H4541" s="14"/>
      <c r="I4541" s="15"/>
      <c r="J4541" s="77"/>
      <c r="K4541" s="92"/>
    </row>
    <row r="4542" spans="1:11" ht="13.2" x14ac:dyDescent="0.25">
      <c r="A4542" s="14"/>
      <c r="B4542" s="14"/>
      <c r="C4542" s="14"/>
      <c r="D4542" s="16"/>
      <c r="E4542" s="16"/>
      <c r="F4542" s="14"/>
      <c r="G4542" s="14"/>
      <c r="H4542" s="14"/>
      <c r="I4542" s="15"/>
      <c r="J4542" s="77"/>
      <c r="K4542" s="92"/>
    </row>
    <row r="4543" spans="1:11" ht="13.2" x14ac:dyDescent="0.25">
      <c r="A4543" s="14"/>
      <c r="B4543" s="14"/>
      <c r="C4543" s="14"/>
      <c r="D4543" s="16"/>
      <c r="E4543" s="16"/>
      <c r="F4543" s="14"/>
      <c r="G4543" s="14"/>
      <c r="H4543" s="14"/>
      <c r="I4543" s="15"/>
      <c r="J4543" s="77"/>
      <c r="K4543" s="92"/>
    </row>
    <row r="4544" spans="1:11" ht="13.2" x14ac:dyDescent="0.25">
      <c r="A4544" s="14"/>
      <c r="B4544" s="14"/>
      <c r="C4544" s="14"/>
      <c r="D4544" s="16"/>
      <c r="E4544" s="16"/>
      <c r="F4544" s="14"/>
      <c r="G4544" s="14"/>
      <c r="H4544" s="14"/>
      <c r="I4544" s="15"/>
      <c r="J4544" s="77"/>
      <c r="K4544" s="92"/>
    </row>
    <row r="4545" spans="1:11" ht="13.2" x14ac:dyDescent="0.25">
      <c r="A4545" s="14"/>
      <c r="B4545" s="14"/>
      <c r="C4545" s="14"/>
      <c r="D4545" s="16"/>
      <c r="E4545" s="16"/>
      <c r="F4545" s="14"/>
      <c r="G4545" s="14"/>
      <c r="H4545" s="14"/>
      <c r="I4545" s="15"/>
      <c r="J4545" s="77"/>
      <c r="K4545" s="92"/>
    </row>
    <row r="4546" spans="1:11" ht="13.2" x14ac:dyDescent="0.25">
      <c r="A4546" s="14"/>
      <c r="B4546" s="14"/>
      <c r="C4546" s="14"/>
      <c r="D4546" s="16"/>
      <c r="E4546" s="16"/>
      <c r="F4546" s="14"/>
      <c r="G4546" s="14"/>
      <c r="H4546" s="14"/>
      <c r="I4546" s="15"/>
      <c r="J4546" s="77"/>
      <c r="K4546" s="92"/>
    </row>
    <row r="4547" spans="1:11" ht="13.2" x14ac:dyDescent="0.25">
      <c r="A4547" s="14"/>
      <c r="B4547" s="14"/>
      <c r="C4547" s="14"/>
      <c r="D4547" s="16"/>
      <c r="E4547" s="16"/>
      <c r="F4547" s="14"/>
      <c r="G4547" s="14"/>
      <c r="H4547" s="14"/>
      <c r="I4547" s="15"/>
      <c r="J4547" s="77"/>
      <c r="K4547" s="92"/>
    </row>
    <row r="4548" spans="1:11" ht="13.2" x14ac:dyDescent="0.25">
      <c r="A4548" s="14"/>
      <c r="B4548" s="14"/>
      <c r="C4548" s="14"/>
      <c r="D4548" s="16"/>
      <c r="E4548" s="16"/>
      <c r="F4548" s="14"/>
      <c r="G4548" s="14"/>
      <c r="H4548" s="14"/>
      <c r="I4548" s="15"/>
      <c r="J4548" s="77"/>
      <c r="K4548" s="92"/>
    </row>
    <row r="4549" spans="1:11" ht="13.2" x14ac:dyDescent="0.25">
      <c r="A4549" s="14"/>
      <c r="B4549" s="14"/>
      <c r="C4549" s="14"/>
      <c r="D4549" s="16"/>
      <c r="E4549" s="16"/>
      <c r="F4549" s="14"/>
      <c r="G4549" s="14"/>
      <c r="H4549" s="14"/>
      <c r="I4549" s="15"/>
      <c r="J4549" s="77"/>
      <c r="K4549" s="92"/>
    </row>
    <row r="4550" spans="1:11" ht="13.2" x14ac:dyDescent="0.25">
      <c r="A4550" s="14"/>
      <c r="B4550" s="14"/>
      <c r="C4550" s="14"/>
      <c r="D4550" s="16"/>
      <c r="E4550" s="16"/>
      <c r="F4550" s="14"/>
      <c r="G4550" s="14"/>
      <c r="H4550" s="14"/>
      <c r="I4550" s="15"/>
      <c r="J4550" s="77"/>
      <c r="K4550" s="92"/>
    </row>
    <row r="4551" spans="1:11" ht="13.2" x14ac:dyDescent="0.25">
      <c r="A4551" s="14"/>
      <c r="B4551" s="14"/>
      <c r="C4551" s="14"/>
      <c r="D4551" s="16"/>
      <c r="E4551" s="16"/>
      <c r="F4551" s="14"/>
      <c r="G4551" s="14"/>
      <c r="H4551" s="14"/>
      <c r="I4551" s="15"/>
      <c r="J4551" s="77"/>
      <c r="K4551" s="92"/>
    </row>
    <row r="4552" spans="1:11" ht="13.2" x14ac:dyDescent="0.25">
      <c r="A4552" s="14"/>
      <c r="B4552" s="14"/>
      <c r="C4552" s="14"/>
      <c r="D4552" s="16"/>
      <c r="E4552" s="16"/>
      <c r="F4552" s="14"/>
      <c r="G4552" s="14"/>
      <c r="H4552" s="14"/>
      <c r="I4552" s="15"/>
      <c r="J4552" s="77"/>
      <c r="K4552" s="92"/>
    </row>
    <row r="4553" spans="1:11" ht="13.2" x14ac:dyDescent="0.25">
      <c r="A4553" s="14"/>
      <c r="B4553" s="14"/>
      <c r="C4553" s="14"/>
      <c r="D4553" s="16"/>
      <c r="E4553" s="16"/>
      <c r="F4553" s="14"/>
      <c r="G4553" s="14"/>
      <c r="H4553" s="14"/>
      <c r="I4553" s="15"/>
      <c r="J4553" s="77"/>
      <c r="K4553" s="92"/>
    </row>
    <row r="4554" spans="1:11" ht="13.2" x14ac:dyDescent="0.25">
      <c r="A4554" s="14"/>
      <c r="B4554" s="14"/>
      <c r="C4554" s="14"/>
      <c r="D4554" s="16"/>
      <c r="E4554" s="16"/>
      <c r="F4554" s="14"/>
      <c r="G4554" s="14"/>
      <c r="H4554" s="14"/>
      <c r="I4554" s="15"/>
      <c r="J4554" s="77"/>
      <c r="K4554" s="92"/>
    </row>
    <row r="4555" spans="1:11" ht="13.2" x14ac:dyDescent="0.25">
      <c r="A4555" s="14"/>
      <c r="B4555" s="14"/>
      <c r="C4555" s="14"/>
      <c r="D4555" s="16"/>
      <c r="E4555" s="16"/>
      <c r="F4555" s="14"/>
      <c r="G4555" s="14"/>
      <c r="H4555" s="14"/>
      <c r="I4555" s="15"/>
      <c r="J4555" s="77"/>
      <c r="K4555" s="92"/>
    </row>
    <row r="4556" spans="1:11" ht="13.2" x14ac:dyDescent="0.25">
      <c r="A4556" s="14"/>
      <c r="B4556" s="14"/>
      <c r="C4556" s="14"/>
      <c r="D4556" s="16"/>
      <c r="E4556" s="16"/>
      <c r="F4556" s="14"/>
      <c r="G4556" s="14"/>
      <c r="H4556" s="14"/>
      <c r="I4556" s="15"/>
      <c r="J4556" s="77"/>
      <c r="K4556" s="92"/>
    </row>
    <row r="4557" spans="1:11" ht="13.2" x14ac:dyDescent="0.25">
      <c r="A4557" s="14"/>
      <c r="B4557" s="14"/>
      <c r="C4557" s="14"/>
      <c r="D4557" s="16"/>
      <c r="E4557" s="16"/>
      <c r="F4557" s="14"/>
      <c r="G4557" s="14"/>
      <c r="H4557" s="14"/>
      <c r="I4557" s="15"/>
      <c r="J4557" s="77"/>
      <c r="K4557" s="92"/>
    </row>
    <row r="4558" spans="1:11" ht="13.2" x14ac:dyDescent="0.25">
      <c r="A4558" s="14"/>
      <c r="B4558" s="14"/>
      <c r="C4558" s="14"/>
      <c r="D4558" s="16"/>
      <c r="E4558" s="16"/>
      <c r="F4558" s="14"/>
      <c r="G4558" s="14"/>
      <c r="H4558" s="14"/>
      <c r="I4558" s="15"/>
      <c r="J4558" s="77"/>
      <c r="K4558" s="92"/>
    </row>
    <row r="4559" spans="1:11" ht="13.2" x14ac:dyDescent="0.25">
      <c r="A4559" s="14"/>
      <c r="B4559" s="14"/>
      <c r="C4559" s="14"/>
      <c r="D4559" s="16"/>
      <c r="E4559" s="16"/>
      <c r="F4559" s="14"/>
      <c r="G4559" s="14"/>
      <c r="H4559" s="14"/>
      <c r="I4559" s="15"/>
      <c r="J4559" s="77"/>
      <c r="K4559" s="92"/>
    </row>
    <row r="4560" spans="1:11" ht="13.2" x14ac:dyDescent="0.25">
      <c r="A4560" s="14"/>
      <c r="B4560" s="14"/>
      <c r="C4560" s="14"/>
      <c r="D4560" s="16"/>
      <c r="E4560" s="16"/>
      <c r="F4560" s="14"/>
      <c r="G4560" s="14"/>
      <c r="H4560" s="14"/>
      <c r="I4560" s="15"/>
      <c r="J4560" s="77"/>
      <c r="K4560" s="92"/>
    </row>
    <row r="4561" spans="1:11" ht="13.2" x14ac:dyDescent="0.25">
      <c r="A4561" s="14"/>
      <c r="B4561" s="14"/>
      <c r="C4561" s="14"/>
      <c r="D4561" s="16"/>
      <c r="E4561" s="16"/>
      <c r="F4561" s="14"/>
      <c r="G4561" s="14"/>
      <c r="H4561" s="14"/>
      <c r="I4561" s="15"/>
      <c r="J4561" s="77"/>
      <c r="K4561" s="92"/>
    </row>
    <row r="4562" spans="1:11" ht="13.2" x14ac:dyDescent="0.25">
      <c r="A4562" s="14"/>
      <c r="B4562" s="14"/>
      <c r="C4562" s="14"/>
      <c r="D4562" s="16"/>
      <c r="E4562" s="16"/>
      <c r="F4562" s="14"/>
      <c r="G4562" s="14"/>
      <c r="H4562" s="14"/>
      <c r="I4562" s="15"/>
      <c r="J4562" s="77"/>
      <c r="K4562" s="92"/>
    </row>
    <row r="4563" spans="1:11" ht="13.2" x14ac:dyDescent="0.25">
      <c r="A4563" s="14"/>
      <c r="B4563" s="14"/>
      <c r="C4563" s="14"/>
      <c r="D4563" s="16"/>
      <c r="E4563" s="16"/>
      <c r="F4563" s="14"/>
      <c r="G4563" s="14"/>
      <c r="H4563" s="14"/>
      <c r="I4563" s="15"/>
      <c r="J4563" s="77"/>
      <c r="K4563" s="92"/>
    </row>
    <row r="4564" spans="1:11" ht="13.2" x14ac:dyDescent="0.25">
      <c r="A4564" s="14"/>
      <c r="B4564" s="14"/>
      <c r="C4564" s="14"/>
      <c r="D4564" s="16"/>
      <c r="E4564" s="16"/>
      <c r="F4564" s="14"/>
      <c r="G4564" s="14"/>
      <c r="H4564" s="14"/>
      <c r="I4564" s="15"/>
      <c r="J4564" s="77"/>
      <c r="K4564" s="92"/>
    </row>
    <row r="4565" spans="1:11" ht="13.2" x14ac:dyDescent="0.25">
      <c r="A4565" s="14"/>
      <c r="B4565" s="14"/>
      <c r="C4565" s="14"/>
      <c r="D4565" s="16"/>
      <c r="E4565" s="16"/>
      <c r="F4565" s="14"/>
      <c r="G4565" s="14"/>
      <c r="H4565" s="14"/>
      <c r="I4565" s="15"/>
      <c r="J4565" s="77"/>
      <c r="K4565" s="92"/>
    </row>
    <row r="4566" spans="1:11" ht="13.2" x14ac:dyDescent="0.25">
      <c r="A4566" s="14"/>
      <c r="B4566" s="14"/>
      <c r="C4566" s="14"/>
      <c r="D4566" s="16"/>
      <c r="E4566" s="16"/>
      <c r="F4566" s="14"/>
      <c r="G4566" s="14"/>
      <c r="H4566" s="14"/>
      <c r="I4566" s="15"/>
      <c r="J4566" s="77"/>
      <c r="K4566" s="92"/>
    </row>
    <row r="4567" spans="1:11" ht="13.2" x14ac:dyDescent="0.25">
      <c r="A4567" s="14"/>
      <c r="B4567" s="14"/>
      <c r="C4567" s="14"/>
      <c r="D4567" s="16"/>
      <c r="E4567" s="16"/>
      <c r="F4567" s="14"/>
      <c r="G4567" s="14"/>
      <c r="H4567" s="14"/>
      <c r="I4567" s="15"/>
      <c r="J4567" s="77"/>
      <c r="K4567" s="92"/>
    </row>
    <row r="4568" spans="1:11" ht="13.2" x14ac:dyDescent="0.25">
      <c r="A4568" s="14"/>
      <c r="B4568" s="14"/>
      <c r="C4568" s="14"/>
      <c r="D4568" s="16"/>
      <c r="E4568" s="16"/>
      <c r="F4568" s="14"/>
      <c r="G4568" s="14"/>
      <c r="H4568" s="14"/>
      <c r="I4568" s="15"/>
      <c r="J4568" s="77"/>
      <c r="K4568" s="92"/>
    </row>
    <row r="4569" spans="1:11" ht="13.2" x14ac:dyDescent="0.25">
      <c r="A4569" s="14"/>
      <c r="B4569" s="14"/>
      <c r="C4569" s="14"/>
      <c r="D4569" s="16"/>
      <c r="E4569" s="16"/>
      <c r="F4569" s="14"/>
      <c r="G4569" s="14"/>
      <c r="H4569" s="14"/>
      <c r="I4569" s="15"/>
      <c r="J4569" s="77"/>
      <c r="K4569" s="92"/>
    </row>
    <row r="4570" spans="1:11" ht="13.2" x14ac:dyDescent="0.25">
      <c r="A4570" s="14"/>
      <c r="B4570" s="14"/>
      <c r="C4570" s="14"/>
      <c r="D4570" s="16"/>
      <c r="E4570" s="16"/>
      <c r="F4570" s="14"/>
      <c r="G4570" s="14"/>
      <c r="H4570" s="14"/>
      <c r="I4570" s="15"/>
      <c r="J4570" s="77"/>
      <c r="K4570" s="92"/>
    </row>
    <row r="4571" spans="1:11" ht="13.2" x14ac:dyDescent="0.25">
      <c r="A4571" s="14"/>
      <c r="B4571" s="14"/>
      <c r="C4571" s="14"/>
      <c r="D4571" s="16"/>
      <c r="E4571" s="16"/>
      <c r="F4571" s="14"/>
      <c r="G4571" s="14"/>
      <c r="H4571" s="14"/>
      <c r="I4571" s="15"/>
      <c r="J4571" s="77"/>
      <c r="K4571" s="92"/>
    </row>
    <row r="4572" spans="1:11" ht="13.2" x14ac:dyDescent="0.25">
      <c r="A4572" s="14"/>
      <c r="B4572" s="14"/>
      <c r="C4572" s="14"/>
      <c r="D4572" s="16"/>
      <c r="E4572" s="16"/>
      <c r="F4572" s="14"/>
      <c r="G4572" s="14"/>
      <c r="H4572" s="14"/>
      <c r="I4572" s="15"/>
      <c r="J4572" s="77"/>
      <c r="K4572" s="92"/>
    </row>
    <row r="4573" spans="1:11" ht="13.2" x14ac:dyDescent="0.25">
      <c r="A4573" s="14"/>
      <c r="B4573" s="14"/>
      <c r="C4573" s="14"/>
      <c r="D4573" s="16"/>
      <c r="E4573" s="16"/>
      <c r="F4573" s="14"/>
      <c r="G4573" s="14"/>
      <c r="H4573" s="14"/>
      <c r="I4573" s="15"/>
      <c r="J4573" s="77"/>
      <c r="K4573" s="92"/>
    </row>
    <row r="4574" spans="1:11" ht="13.2" x14ac:dyDescent="0.25">
      <c r="A4574" s="14"/>
      <c r="B4574" s="14"/>
      <c r="C4574" s="14"/>
      <c r="D4574" s="16"/>
      <c r="E4574" s="16"/>
      <c r="F4574" s="14"/>
      <c r="G4574" s="14"/>
      <c r="H4574" s="14"/>
      <c r="I4574" s="15"/>
      <c r="J4574" s="77"/>
      <c r="K4574" s="92"/>
    </row>
    <row r="4575" spans="1:11" ht="13.2" x14ac:dyDescent="0.25">
      <c r="A4575" s="14"/>
      <c r="B4575" s="14"/>
      <c r="C4575" s="14"/>
      <c r="D4575" s="16"/>
      <c r="E4575" s="16"/>
      <c r="F4575" s="14"/>
      <c r="G4575" s="14"/>
      <c r="H4575" s="14"/>
      <c r="I4575" s="15"/>
      <c r="J4575" s="77"/>
      <c r="K4575" s="92"/>
    </row>
    <row r="4576" spans="1:11" ht="13.2" x14ac:dyDescent="0.25">
      <c r="A4576" s="14"/>
      <c r="B4576" s="14"/>
      <c r="C4576" s="14"/>
      <c r="D4576" s="16"/>
      <c r="E4576" s="16"/>
      <c r="F4576" s="14"/>
      <c r="G4576" s="14"/>
      <c r="H4576" s="14"/>
      <c r="I4576" s="15"/>
      <c r="J4576" s="77"/>
      <c r="K4576" s="92"/>
    </row>
    <row r="4577" spans="1:11" ht="13.2" x14ac:dyDescent="0.25">
      <c r="A4577" s="14"/>
      <c r="B4577" s="14"/>
      <c r="C4577" s="14"/>
      <c r="D4577" s="16"/>
      <c r="E4577" s="16"/>
      <c r="F4577" s="14"/>
      <c r="G4577" s="14"/>
      <c r="H4577" s="14"/>
      <c r="I4577" s="15"/>
      <c r="J4577" s="77"/>
      <c r="K4577" s="92"/>
    </row>
    <row r="4578" spans="1:11" ht="13.2" x14ac:dyDescent="0.25">
      <c r="A4578" s="14"/>
      <c r="B4578" s="14"/>
      <c r="C4578" s="14"/>
      <c r="D4578" s="16"/>
      <c r="E4578" s="16"/>
      <c r="F4578" s="14"/>
      <c r="G4578" s="14"/>
      <c r="H4578" s="14"/>
      <c r="I4578" s="15"/>
      <c r="J4578" s="77"/>
      <c r="K4578" s="92"/>
    </row>
    <row r="4579" spans="1:11" ht="13.2" x14ac:dyDescent="0.25">
      <c r="A4579" s="14"/>
      <c r="B4579" s="14"/>
      <c r="C4579" s="14"/>
      <c r="D4579" s="16"/>
      <c r="E4579" s="16"/>
      <c r="F4579" s="14"/>
      <c r="G4579" s="14"/>
      <c r="H4579" s="14"/>
      <c r="I4579" s="15"/>
      <c r="J4579" s="77"/>
      <c r="K4579" s="92"/>
    </row>
    <row r="4580" spans="1:11" ht="13.2" x14ac:dyDescent="0.25">
      <c r="A4580" s="14"/>
      <c r="B4580" s="14"/>
      <c r="C4580" s="14"/>
      <c r="D4580" s="16"/>
      <c r="E4580" s="16"/>
      <c r="F4580" s="14"/>
      <c r="G4580" s="14"/>
      <c r="H4580" s="14"/>
      <c r="I4580" s="15"/>
      <c r="J4580" s="77"/>
      <c r="K4580" s="92"/>
    </row>
    <row r="4581" spans="1:11" ht="13.2" x14ac:dyDescent="0.25">
      <c r="A4581" s="14"/>
      <c r="B4581" s="14"/>
      <c r="C4581" s="14"/>
      <c r="D4581" s="16"/>
      <c r="E4581" s="16"/>
      <c r="F4581" s="14"/>
      <c r="G4581" s="14"/>
      <c r="H4581" s="14"/>
      <c r="I4581" s="15"/>
      <c r="J4581" s="77"/>
      <c r="K4581" s="92"/>
    </row>
    <row r="4582" spans="1:11" ht="13.2" x14ac:dyDescent="0.25">
      <c r="A4582" s="14"/>
      <c r="B4582" s="14"/>
      <c r="C4582" s="14"/>
      <c r="D4582" s="16"/>
      <c r="E4582" s="16"/>
      <c r="F4582" s="14"/>
      <c r="G4582" s="14"/>
      <c r="H4582" s="14"/>
      <c r="I4582" s="15"/>
      <c r="J4582" s="77"/>
      <c r="K4582" s="92"/>
    </row>
    <row r="4583" spans="1:11" ht="13.2" x14ac:dyDescent="0.25">
      <c r="A4583" s="14"/>
      <c r="B4583" s="14"/>
      <c r="C4583" s="14"/>
      <c r="D4583" s="16"/>
      <c r="E4583" s="16"/>
      <c r="F4583" s="14"/>
      <c r="G4583" s="14"/>
      <c r="H4583" s="14"/>
      <c r="I4583" s="15"/>
      <c r="J4583" s="77"/>
      <c r="K4583" s="92"/>
    </row>
    <row r="4584" spans="1:11" ht="13.2" x14ac:dyDescent="0.25">
      <c r="A4584" s="14"/>
      <c r="B4584" s="14"/>
      <c r="C4584" s="14"/>
      <c r="D4584" s="16"/>
      <c r="E4584" s="16"/>
      <c r="F4584" s="14"/>
      <c r="G4584" s="14"/>
      <c r="H4584" s="14"/>
      <c r="I4584" s="15"/>
      <c r="J4584" s="77"/>
      <c r="K4584" s="92"/>
    </row>
    <row r="4585" spans="1:11" ht="13.2" x14ac:dyDescent="0.25">
      <c r="A4585" s="14"/>
      <c r="B4585" s="14"/>
      <c r="C4585" s="14"/>
      <c r="D4585" s="16"/>
      <c r="E4585" s="16"/>
      <c r="F4585" s="14"/>
      <c r="G4585" s="14"/>
      <c r="H4585" s="14"/>
      <c r="I4585" s="15"/>
      <c r="J4585" s="77"/>
      <c r="K4585" s="92"/>
    </row>
    <row r="4586" spans="1:11" ht="13.2" x14ac:dyDescent="0.25">
      <c r="A4586" s="14"/>
      <c r="B4586" s="14"/>
      <c r="C4586" s="14"/>
      <c r="D4586" s="16"/>
      <c r="E4586" s="16"/>
      <c r="F4586" s="14"/>
      <c r="G4586" s="14"/>
      <c r="H4586" s="14"/>
      <c r="I4586" s="15"/>
      <c r="J4586" s="77"/>
      <c r="K4586" s="92"/>
    </row>
    <row r="4587" spans="1:11" ht="13.2" x14ac:dyDescent="0.25">
      <c r="A4587" s="14"/>
      <c r="B4587" s="14"/>
      <c r="C4587" s="14"/>
      <c r="D4587" s="16"/>
      <c r="E4587" s="16"/>
      <c r="F4587" s="14"/>
      <c r="G4587" s="14"/>
      <c r="H4587" s="14"/>
      <c r="I4587" s="15"/>
      <c r="J4587" s="77"/>
      <c r="K4587" s="92"/>
    </row>
    <row r="4588" spans="1:11" ht="13.2" x14ac:dyDescent="0.25">
      <c r="A4588" s="14"/>
      <c r="B4588" s="14"/>
      <c r="C4588" s="14"/>
      <c r="D4588" s="16"/>
      <c r="E4588" s="16"/>
      <c r="F4588" s="14"/>
      <c r="G4588" s="14"/>
      <c r="H4588" s="14"/>
      <c r="I4588" s="15"/>
      <c r="J4588" s="77"/>
      <c r="K4588" s="92"/>
    </row>
    <row r="4589" spans="1:11" ht="13.2" x14ac:dyDescent="0.25">
      <c r="A4589" s="14"/>
      <c r="B4589" s="14"/>
      <c r="C4589" s="14"/>
      <c r="D4589" s="16"/>
      <c r="E4589" s="16"/>
      <c r="F4589" s="14"/>
      <c r="G4589" s="14"/>
      <c r="H4589" s="14"/>
      <c r="I4589" s="15"/>
      <c r="J4589" s="77"/>
      <c r="K4589" s="92"/>
    </row>
    <row r="4590" spans="1:11" ht="13.2" x14ac:dyDescent="0.25">
      <c r="A4590" s="14"/>
      <c r="B4590" s="14"/>
      <c r="C4590" s="14"/>
      <c r="D4590" s="16"/>
      <c r="E4590" s="16"/>
      <c r="F4590" s="14"/>
      <c r="G4590" s="14"/>
      <c r="H4590" s="14"/>
      <c r="I4590" s="15"/>
      <c r="J4590" s="77"/>
      <c r="K4590" s="92"/>
    </row>
    <row r="4591" spans="1:11" ht="13.2" x14ac:dyDescent="0.25">
      <c r="A4591" s="14"/>
      <c r="B4591" s="14"/>
      <c r="C4591" s="14"/>
      <c r="D4591" s="16"/>
      <c r="E4591" s="16"/>
      <c r="F4591" s="14"/>
      <c r="G4591" s="14"/>
      <c r="H4591" s="14"/>
      <c r="I4591" s="15"/>
      <c r="J4591" s="77"/>
      <c r="K4591" s="92"/>
    </row>
    <row r="4592" spans="1:11"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row r="5036" spans="1:10" x14ac:dyDescent="0.2">
      <c r="A5036" s="14"/>
      <c r="B5036" s="14"/>
      <c r="C5036" s="14"/>
      <c r="D5036" s="16"/>
      <c r="E5036" s="16"/>
      <c r="F5036" s="14"/>
      <c r="G5036" s="14"/>
      <c r="H5036" s="14"/>
      <c r="I5036" s="15"/>
      <c r="J5036" s="77"/>
    </row>
    <row r="5037" spans="1:10" x14ac:dyDescent="0.2">
      <c r="A5037" s="14"/>
      <c r="B5037" s="14"/>
      <c r="C5037" s="14"/>
      <c r="D5037" s="16"/>
      <c r="E5037" s="16"/>
      <c r="F5037" s="14"/>
      <c r="G5037" s="14"/>
      <c r="H5037" s="14"/>
      <c r="I5037" s="15"/>
      <c r="J5037" s="77"/>
    </row>
    <row r="5038" spans="1:10" x14ac:dyDescent="0.2">
      <c r="A5038" s="14"/>
      <c r="B5038" s="14"/>
      <c r="C5038" s="14"/>
      <c r="D5038" s="16"/>
      <c r="E5038" s="16"/>
      <c r="F5038" s="14"/>
      <c r="G5038" s="14"/>
      <c r="H5038" s="14"/>
      <c r="I5038" s="15"/>
      <c r="J5038" s="77"/>
    </row>
    <row r="5039" spans="1:10" x14ac:dyDescent="0.2">
      <c r="A5039" s="14"/>
      <c r="B5039" s="14"/>
      <c r="C5039" s="14"/>
      <c r="D5039" s="16"/>
      <c r="E5039" s="16"/>
      <c r="F5039" s="14"/>
      <c r="G5039" s="14"/>
      <c r="H5039" s="14"/>
      <c r="I5039" s="15"/>
      <c r="J5039" s="77"/>
    </row>
    <row r="5040" spans="1:10" x14ac:dyDescent="0.2">
      <c r="A5040" s="14"/>
      <c r="B5040" s="14"/>
      <c r="C5040" s="14"/>
      <c r="D5040" s="16"/>
      <c r="E5040" s="16"/>
      <c r="F5040" s="14"/>
      <c r="G5040" s="14"/>
      <c r="H5040" s="14"/>
      <c r="I5040" s="15"/>
      <c r="J5040" s="77"/>
    </row>
    <row r="5041" spans="1:10" x14ac:dyDescent="0.2">
      <c r="A5041" s="14"/>
      <c r="B5041" s="14"/>
      <c r="C5041" s="14"/>
      <c r="D5041" s="16"/>
      <c r="E5041" s="16"/>
      <c r="F5041" s="14"/>
      <c r="G5041" s="14"/>
      <c r="H5041" s="14"/>
      <c r="I5041" s="15"/>
      <c r="J5041" s="77"/>
    </row>
    <row r="5042" spans="1:10" x14ac:dyDescent="0.2">
      <c r="A5042" s="14"/>
      <c r="B5042" s="14"/>
      <c r="C5042" s="14"/>
      <c r="D5042" s="16"/>
      <c r="E5042" s="16"/>
      <c r="F5042" s="14"/>
      <c r="G5042" s="14"/>
      <c r="H5042" s="14"/>
      <c r="I5042" s="15"/>
      <c r="J5042" s="77"/>
    </row>
    <row r="5043" spans="1:10" x14ac:dyDescent="0.2">
      <c r="A5043" s="14"/>
      <c r="B5043" s="14"/>
      <c r="C5043" s="14"/>
      <c r="D5043" s="16"/>
      <c r="E5043" s="16"/>
      <c r="F5043" s="14"/>
      <c r="G5043" s="14"/>
      <c r="H5043" s="14"/>
      <c r="I5043" s="15"/>
      <c r="J5043" s="77"/>
    </row>
    <row r="5044" spans="1:10" x14ac:dyDescent="0.2">
      <c r="A5044" s="14"/>
      <c r="B5044" s="14"/>
      <c r="C5044" s="14"/>
      <c r="D5044" s="16"/>
      <c r="E5044" s="16"/>
      <c r="F5044" s="14"/>
      <c r="G5044" s="14"/>
      <c r="H5044" s="14"/>
      <c r="I5044" s="15"/>
      <c r="J5044" s="77"/>
    </row>
    <row r="5045" spans="1:10" x14ac:dyDescent="0.2">
      <c r="A5045" s="14"/>
      <c r="B5045" s="14"/>
      <c r="C5045" s="14"/>
      <c r="D5045" s="16"/>
      <c r="E5045" s="16"/>
      <c r="F5045" s="14"/>
      <c r="G5045" s="14"/>
      <c r="H5045" s="14"/>
      <c r="I5045" s="15"/>
      <c r="J5045" s="77"/>
    </row>
    <row r="5046" spans="1:10" x14ac:dyDescent="0.2">
      <c r="A5046" s="14"/>
      <c r="B5046" s="14"/>
      <c r="C5046" s="14"/>
      <c r="D5046" s="16"/>
      <c r="E5046" s="16"/>
      <c r="F5046" s="14"/>
      <c r="G5046" s="14"/>
      <c r="H5046" s="14"/>
      <c r="I5046" s="15"/>
      <c r="J5046" s="77"/>
    </row>
    <row r="5047" spans="1:10" x14ac:dyDescent="0.2">
      <c r="A5047" s="14"/>
      <c r="B5047" s="14"/>
      <c r="C5047" s="14"/>
      <c r="D5047" s="16"/>
      <c r="E5047" s="16"/>
      <c r="F5047" s="14"/>
      <c r="G5047" s="14"/>
      <c r="H5047" s="14"/>
      <c r="I5047" s="15"/>
      <c r="J5047" s="77"/>
    </row>
    <row r="5048" spans="1:10" x14ac:dyDescent="0.2">
      <c r="A5048" s="14"/>
      <c r="B5048" s="14"/>
      <c r="C5048" s="14"/>
      <c r="D5048" s="16"/>
      <c r="E5048" s="16"/>
      <c r="F5048" s="14"/>
      <c r="G5048" s="14"/>
      <c r="H5048" s="14"/>
      <c r="I5048" s="15"/>
      <c r="J5048" s="77"/>
    </row>
    <row r="5049" spans="1:10" x14ac:dyDescent="0.2">
      <c r="A5049" s="14"/>
      <c r="B5049" s="14"/>
      <c r="C5049" s="14"/>
      <c r="D5049" s="16"/>
      <c r="E5049" s="16"/>
      <c r="F5049" s="14"/>
      <c r="G5049" s="14"/>
      <c r="H5049" s="14"/>
      <c r="I5049" s="15"/>
      <c r="J5049" s="77"/>
    </row>
    <row r="5050" spans="1:10" x14ac:dyDescent="0.2">
      <c r="A5050" s="14"/>
      <c r="B5050" s="14"/>
      <c r="C5050" s="14"/>
      <c r="D5050" s="16"/>
      <c r="E5050" s="16"/>
      <c r="F5050" s="14"/>
      <c r="G5050" s="14"/>
      <c r="H5050" s="14"/>
      <c r="I5050" s="15"/>
      <c r="J5050" s="77"/>
    </row>
    <row r="5051" spans="1:10" x14ac:dyDescent="0.2">
      <c r="A5051" s="14"/>
      <c r="B5051" s="14"/>
      <c r="C5051" s="14"/>
      <c r="D5051" s="16"/>
      <c r="E5051" s="16"/>
      <c r="F5051" s="14"/>
      <c r="G5051" s="14"/>
      <c r="H5051" s="14"/>
      <c r="I5051" s="15"/>
      <c r="J5051" s="77"/>
    </row>
    <row r="5052" spans="1:10" x14ac:dyDescent="0.2">
      <c r="A5052" s="14"/>
      <c r="B5052" s="14"/>
      <c r="C5052" s="14"/>
      <c r="D5052" s="16"/>
      <c r="E5052" s="16"/>
      <c r="F5052" s="14"/>
      <c r="G5052" s="14"/>
      <c r="H5052" s="14"/>
      <c r="I5052" s="15"/>
      <c r="J5052" s="77"/>
    </row>
    <row r="5053" spans="1:10" x14ac:dyDescent="0.2">
      <c r="A5053" s="14"/>
      <c r="B5053" s="14"/>
      <c r="C5053" s="14"/>
      <c r="D5053" s="16"/>
      <c r="E5053" s="16"/>
      <c r="F5053" s="14"/>
      <c r="G5053" s="14"/>
      <c r="H5053" s="14"/>
      <c r="I5053" s="15"/>
      <c r="J5053" s="77"/>
    </row>
    <row r="5054" spans="1:10" x14ac:dyDescent="0.2">
      <c r="A5054" s="14"/>
      <c r="B5054" s="14"/>
      <c r="C5054" s="14"/>
      <c r="D5054" s="16"/>
      <c r="E5054" s="16"/>
      <c r="F5054" s="14"/>
      <c r="G5054" s="14"/>
      <c r="H5054" s="14"/>
      <c r="I5054" s="15"/>
      <c r="J5054" s="77"/>
    </row>
    <row r="5055" spans="1:10" x14ac:dyDescent="0.2">
      <c r="A5055" s="14"/>
      <c r="B5055" s="14"/>
      <c r="C5055" s="14"/>
      <c r="D5055" s="16"/>
      <c r="E5055" s="16"/>
      <c r="F5055" s="14"/>
      <c r="G5055" s="14"/>
      <c r="H5055" s="14"/>
      <c r="I5055" s="15"/>
      <c r="J5055" s="77"/>
    </row>
    <row r="5056" spans="1:10" x14ac:dyDescent="0.2">
      <c r="A5056" s="14"/>
      <c r="B5056" s="14"/>
      <c r="C5056" s="14"/>
      <c r="D5056" s="16"/>
      <c r="E5056" s="16"/>
      <c r="F5056" s="14"/>
      <c r="G5056" s="14"/>
      <c r="H5056" s="14"/>
      <c r="I5056" s="15"/>
      <c r="J5056" s="77"/>
    </row>
    <row r="5057" spans="1:10" x14ac:dyDescent="0.2">
      <c r="A5057" s="14"/>
      <c r="B5057" s="14"/>
      <c r="C5057" s="14"/>
      <c r="D5057" s="16"/>
      <c r="E5057" s="16"/>
      <c r="F5057" s="14"/>
      <c r="G5057" s="14"/>
      <c r="H5057" s="14"/>
      <c r="I5057" s="15"/>
      <c r="J5057" s="77"/>
    </row>
    <row r="5058" spans="1:10" x14ac:dyDescent="0.2">
      <c r="A5058" s="14"/>
      <c r="B5058" s="14"/>
      <c r="C5058" s="14"/>
      <c r="D5058" s="16"/>
      <c r="E5058" s="16"/>
      <c r="F5058" s="14"/>
      <c r="G5058" s="14"/>
      <c r="H5058" s="14"/>
      <c r="I5058" s="15"/>
      <c r="J5058" s="77"/>
    </row>
    <row r="5059" spans="1:10" x14ac:dyDescent="0.2">
      <c r="A5059" s="14"/>
      <c r="B5059" s="14"/>
      <c r="C5059" s="14"/>
      <c r="D5059" s="16"/>
      <c r="E5059" s="16"/>
      <c r="F5059" s="14"/>
      <c r="G5059" s="14"/>
      <c r="H5059" s="14"/>
      <c r="I5059" s="15"/>
      <c r="J5059" s="77"/>
    </row>
    <row r="5060" spans="1:10" x14ac:dyDescent="0.2">
      <c r="A5060" s="14"/>
      <c r="B5060" s="14"/>
      <c r="C5060" s="14"/>
      <c r="D5060" s="16"/>
      <c r="E5060" s="16"/>
      <c r="F5060" s="14"/>
      <c r="G5060" s="14"/>
      <c r="H5060" s="14"/>
      <c r="I5060" s="15"/>
      <c r="J5060" s="77"/>
    </row>
    <row r="5061" spans="1:10" x14ac:dyDescent="0.2">
      <c r="A5061" s="14"/>
      <c r="B5061" s="14"/>
      <c r="C5061" s="14"/>
      <c r="D5061" s="16"/>
      <c r="E5061" s="16"/>
      <c r="F5061" s="14"/>
      <c r="G5061" s="14"/>
      <c r="H5061" s="14"/>
      <c r="I5061" s="15"/>
      <c r="J5061" s="77"/>
    </row>
    <row r="5062" spans="1:10" x14ac:dyDescent="0.2">
      <c r="A5062" s="14"/>
      <c r="B5062" s="14"/>
      <c r="C5062" s="14"/>
      <c r="D5062" s="16"/>
      <c r="E5062" s="16"/>
      <c r="F5062" s="14"/>
      <c r="G5062" s="14"/>
      <c r="H5062" s="14"/>
      <c r="I5062" s="15"/>
      <c r="J5062" s="77"/>
    </row>
    <row r="5063" spans="1:10" x14ac:dyDescent="0.2">
      <c r="A5063" s="14"/>
      <c r="B5063" s="14"/>
      <c r="C5063" s="14"/>
      <c r="D5063" s="16"/>
      <c r="E5063" s="16"/>
      <c r="F5063" s="14"/>
      <c r="G5063" s="14"/>
      <c r="H5063" s="14"/>
      <c r="I5063" s="15"/>
      <c r="J5063" s="77"/>
    </row>
    <row r="5064" spans="1:10" x14ac:dyDescent="0.2">
      <c r="A5064" s="14"/>
      <c r="B5064" s="14"/>
      <c r="C5064" s="14"/>
      <c r="D5064" s="16"/>
      <c r="E5064" s="16"/>
      <c r="F5064" s="14"/>
      <c r="G5064" s="14"/>
      <c r="H5064" s="14"/>
      <c r="I5064" s="15"/>
      <c r="J5064" s="77"/>
    </row>
    <row r="5065" spans="1:10" x14ac:dyDescent="0.2">
      <c r="A5065" s="14"/>
      <c r="B5065" s="14"/>
      <c r="C5065" s="14"/>
      <c r="D5065" s="16"/>
      <c r="E5065" s="16"/>
      <c r="F5065" s="14"/>
      <c r="G5065" s="14"/>
      <c r="H5065" s="14"/>
      <c r="I5065" s="15"/>
      <c r="J5065" s="77"/>
    </row>
    <row r="5066" spans="1:10" x14ac:dyDescent="0.2">
      <c r="A5066" s="14"/>
      <c r="B5066" s="14"/>
      <c r="C5066" s="14"/>
      <c r="D5066" s="16"/>
      <c r="E5066" s="16"/>
      <c r="F5066" s="14"/>
      <c r="G5066" s="14"/>
      <c r="H5066" s="14"/>
      <c r="I5066" s="15"/>
      <c r="J5066" s="77"/>
    </row>
    <row r="5067" spans="1:10" x14ac:dyDescent="0.2">
      <c r="A5067" s="14"/>
      <c r="B5067" s="14"/>
      <c r="C5067" s="14"/>
      <c r="D5067" s="16"/>
      <c r="E5067" s="16"/>
      <c r="F5067" s="14"/>
      <c r="G5067" s="14"/>
      <c r="H5067" s="14"/>
      <c r="I5067" s="15"/>
      <c r="J5067" s="77"/>
    </row>
    <row r="5068" spans="1:10" x14ac:dyDescent="0.2">
      <c r="A5068" s="14"/>
      <c r="B5068" s="14"/>
      <c r="C5068" s="14"/>
      <c r="D5068" s="16"/>
      <c r="E5068" s="16"/>
      <c r="F5068" s="14"/>
      <c r="G5068" s="14"/>
      <c r="H5068" s="14"/>
      <c r="I5068" s="15"/>
      <c r="J5068" s="77"/>
    </row>
    <row r="5069" spans="1:10" x14ac:dyDescent="0.2">
      <c r="A5069" s="14"/>
      <c r="B5069" s="14"/>
      <c r="C5069" s="14"/>
      <c r="D5069" s="16"/>
      <c r="E5069" s="16"/>
      <c r="F5069" s="14"/>
      <c r="G5069" s="14"/>
      <c r="H5069" s="14"/>
      <c r="I5069" s="15"/>
      <c r="J5069" s="77"/>
    </row>
    <row r="5070" spans="1:10" x14ac:dyDescent="0.2">
      <c r="A5070" s="14"/>
      <c r="B5070" s="14"/>
      <c r="C5070" s="14"/>
      <c r="D5070" s="16"/>
      <c r="E5070" s="16"/>
      <c r="F5070" s="14"/>
      <c r="G5070" s="14"/>
      <c r="H5070" s="14"/>
      <c r="I5070" s="15"/>
      <c r="J5070" s="77"/>
    </row>
    <row r="5071" spans="1:10" x14ac:dyDescent="0.2">
      <c r="A5071" s="14"/>
      <c r="B5071" s="14"/>
      <c r="C5071" s="14"/>
      <c r="D5071" s="16"/>
      <c r="E5071" s="16"/>
      <c r="F5071" s="14"/>
      <c r="G5071" s="14"/>
      <c r="H5071" s="14"/>
      <c r="I5071" s="15"/>
      <c r="J5071" s="77"/>
    </row>
    <row r="5072" spans="1:10" x14ac:dyDescent="0.2">
      <c r="A5072" s="14"/>
      <c r="B5072" s="14"/>
      <c r="C5072" s="14"/>
      <c r="D5072" s="16"/>
      <c r="E5072" s="16"/>
      <c r="F5072" s="14"/>
      <c r="G5072" s="14"/>
      <c r="H5072" s="14"/>
      <c r="I5072" s="15"/>
      <c r="J5072" s="77"/>
    </row>
    <row r="5073" spans="1:10" x14ac:dyDescent="0.2">
      <c r="A5073" s="14"/>
      <c r="B5073" s="14"/>
      <c r="C5073" s="14"/>
      <c r="D5073" s="16"/>
      <c r="E5073" s="16"/>
      <c r="F5073" s="14"/>
      <c r="G5073" s="14"/>
      <c r="H5073" s="14"/>
      <c r="I5073" s="15"/>
      <c r="J5073" s="77"/>
    </row>
    <row r="5074" spans="1:10" x14ac:dyDescent="0.2">
      <c r="A5074" s="14"/>
      <c r="B5074" s="14"/>
      <c r="C5074" s="14"/>
      <c r="D5074" s="16"/>
      <c r="E5074" s="16"/>
      <c r="F5074" s="14"/>
      <c r="G5074" s="14"/>
      <c r="H5074" s="14"/>
      <c r="I5074" s="15"/>
      <c r="J5074" s="77"/>
    </row>
    <row r="5075" spans="1:10" x14ac:dyDescent="0.2">
      <c r="A5075" s="14"/>
      <c r="B5075" s="14"/>
      <c r="C5075" s="14"/>
      <c r="D5075" s="16"/>
      <c r="E5075" s="16"/>
      <c r="F5075" s="14"/>
      <c r="G5075" s="14"/>
      <c r="H5075" s="14"/>
      <c r="I5075" s="15"/>
      <c r="J5075" s="77"/>
    </row>
    <row r="5076" spans="1:10" x14ac:dyDescent="0.2">
      <c r="A5076" s="14"/>
      <c r="B5076" s="14"/>
      <c r="C5076" s="14"/>
      <c r="D5076" s="16"/>
      <c r="E5076" s="16"/>
      <c r="F5076" s="14"/>
      <c r="G5076" s="14"/>
      <c r="H5076" s="14"/>
      <c r="I5076" s="15"/>
      <c r="J5076" s="77"/>
    </row>
    <row r="5077" spans="1:10" x14ac:dyDescent="0.2">
      <c r="A5077" s="14"/>
      <c r="B5077" s="14"/>
      <c r="C5077" s="14"/>
      <c r="D5077" s="16"/>
      <c r="E5077" s="16"/>
      <c r="F5077" s="14"/>
      <c r="G5077" s="14"/>
      <c r="H5077" s="14"/>
      <c r="I5077" s="15"/>
      <c r="J5077" s="77"/>
    </row>
    <row r="5078" spans="1:10" x14ac:dyDescent="0.2">
      <c r="A5078" s="14"/>
      <c r="B5078" s="14"/>
      <c r="C5078" s="14"/>
      <c r="D5078" s="16"/>
      <c r="E5078" s="16"/>
      <c r="F5078" s="14"/>
      <c r="G5078" s="14"/>
      <c r="H5078" s="14"/>
      <c r="I5078" s="15"/>
      <c r="J5078" s="77"/>
    </row>
    <row r="5079" spans="1:10" x14ac:dyDescent="0.2">
      <c r="A5079" s="14"/>
      <c r="B5079" s="14"/>
      <c r="C5079" s="14"/>
      <c r="D5079" s="16"/>
      <c r="E5079" s="16"/>
      <c r="F5079" s="14"/>
      <c r="G5079" s="14"/>
      <c r="H5079" s="14"/>
      <c r="I5079" s="15"/>
      <c r="J5079" s="77"/>
    </row>
    <row r="5080" spans="1:10" x14ac:dyDescent="0.2">
      <c r="A5080" s="14"/>
      <c r="B5080" s="14"/>
      <c r="C5080" s="14"/>
      <c r="D5080" s="16"/>
      <c r="E5080" s="16"/>
      <c r="F5080" s="14"/>
      <c r="G5080" s="14"/>
      <c r="H5080" s="14"/>
      <c r="I5080" s="15"/>
      <c r="J5080" s="77"/>
    </row>
    <row r="5081" spans="1:10" x14ac:dyDescent="0.2">
      <c r="A5081" s="14"/>
      <c r="B5081" s="14"/>
      <c r="C5081" s="14"/>
      <c r="D5081" s="16"/>
      <c r="E5081" s="16"/>
      <c r="F5081" s="14"/>
      <c r="G5081" s="14"/>
      <c r="H5081" s="14"/>
      <c r="I5081" s="15"/>
      <c r="J5081" s="77"/>
    </row>
    <row r="5082" spans="1:10" x14ac:dyDescent="0.2">
      <c r="A5082" s="14"/>
      <c r="B5082" s="14"/>
      <c r="C5082" s="14"/>
      <c r="D5082" s="16"/>
      <c r="E5082" s="16"/>
      <c r="F5082" s="14"/>
      <c r="G5082" s="14"/>
      <c r="H5082" s="14"/>
      <c r="I5082" s="15"/>
      <c r="J5082" s="77"/>
    </row>
    <row r="5083" spans="1:10" x14ac:dyDescent="0.2">
      <c r="A5083" s="14"/>
      <c r="B5083" s="14"/>
      <c r="C5083" s="14"/>
      <c r="D5083" s="16"/>
      <c r="E5083" s="16"/>
      <c r="F5083" s="14"/>
      <c r="G5083" s="14"/>
      <c r="H5083" s="14"/>
      <c r="I5083" s="15"/>
      <c r="J5083" s="77"/>
    </row>
    <row r="5084" spans="1:10" x14ac:dyDescent="0.2">
      <c r="A5084" s="14"/>
      <c r="B5084" s="14"/>
      <c r="C5084" s="14"/>
      <c r="D5084" s="16"/>
      <c r="E5084" s="16"/>
      <c r="F5084" s="14"/>
      <c r="G5084" s="14"/>
      <c r="H5084" s="14"/>
      <c r="I5084" s="15"/>
      <c r="J5084" s="77"/>
    </row>
    <row r="5085" spans="1:10" x14ac:dyDescent="0.2">
      <c r="A5085" s="14"/>
      <c r="B5085" s="14"/>
      <c r="C5085" s="14"/>
      <c r="D5085" s="16"/>
      <c r="E5085" s="16"/>
      <c r="F5085" s="14"/>
      <c r="G5085" s="14"/>
      <c r="H5085" s="14"/>
      <c r="I5085" s="15"/>
      <c r="J5085" s="77"/>
    </row>
    <row r="5086" spans="1:10" x14ac:dyDescent="0.2">
      <c r="A5086" s="14"/>
      <c r="B5086" s="14"/>
      <c r="C5086" s="14"/>
      <c r="D5086" s="16"/>
      <c r="E5086" s="16"/>
      <c r="F5086" s="14"/>
      <c r="G5086" s="14"/>
      <c r="H5086" s="14"/>
      <c r="I5086" s="15"/>
      <c r="J5086" s="77"/>
    </row>
    <row r="5087" spans="1:10" x14ac:dyDescent="0.2">
      <c r="A5087" s="14"/>
      <c r="B5087" s="14"/>
      <c r="C5087" s="14"/>
      <c r="D5087" s="16"/>
      <c r="E5087" s="16"/>
      <c r="F5087" s="14"/>
      <c r="G5087" s="14"/>
      <c r="H5087" s="14"/>
      <c r="I5087" s="15"/>
      <c r="J5087" s="77"/>
    </row>
    <row r="5088" spans="1:10" x14ac:dyDescent="0.2">
      <c r="A5088" s="14"/>
      <c r="B5088" s="14"/>
      <c r="C5088" s="14"/>
      <c r="D5088" s="16"/>
      <c r="E5088" s="16"/>
      <c r="F5088" s="14"/>
      <c r="G5088" s="14"/>
      <c r="H5088" s="14"/>
      <c r="I5088" s="15"/>
      <c r="J5088" s="77"/>
    </row>
    <row r="5089" spans="1:10" x14ac:dyDescent="0.2">
      <c r="A5089" s="14"/>
      <c r="B5089" s="14"/>
      <c r="C5089" s="14"/>
      <c r="D5089" s="16"/>
      <c r="E5089" s="16"/>
      <c r="F5089" s="14"/>
      <c r="G5089" s="14"/>
      <c r="H5089" s="14"/>
      <c r="I5089" s="15"/>
      <c r="J5089" s="77"/>
    </row>
    <row r="5090" spans="1:10" x14ac:dyDescent="0.2">
      <c r="A5090" s="14"/>
      <c r="B5090" s="14"/>
      <c r="C5090" s="14"/>
      <c r="D5090" s="16"/>
      <c r="E5090" s="16"/>
      <c r="F5090" s="14"/>
      <c r="G5090" s="14"/>
      <c r="H5090" s="14"/>
      <c r="I5090" s="15"/>
      <c r="J5090" s="77"/>
    </row>
    <row r="5091" spans="1:10" x14ac:dyDescent="0.2">
      <c r="A5091" s="14"/>
      <c r="B5091" s="14"/>
      <c r="C5091" s="14"/>
      <c r="D5091" s="16"/>
      <c r="E5091" s="16"/>
      <c r="F5091" s="14"/>
      <c r="G5091" s="14"/>
      <c r="H5091" s="14"/>
      <c r="I5091" s="15"/>
      <c r="J5091" s="77"/>
    </row>
    <row r="5092" spans="1:10" x14ac:dyDescent="0.2">
      <c r="A5092" s="14"/>
      <c r="B5092" s="14"/>
      <c r="C5092" s="14"/>
      <c r="D5092" s="16"/>
      <c r="E5092" s="16"/>
      <c r="F5092" s="14"/>
      <c r="G5092" s="14"/>
      <c r="H5092" s="14"/>
      <c r="I5092" s="15"/>
      <c r="J5092" s="77"/>
    </row>
    <row r="5093" spans="1:10" x14ac:dyDescent="0.2">
      <c r="A5093" s="14"/>
      <c r="B5093" s="14"/>
      <c r="C5093" s="14"/>
      <c r="D5093" s="16"/>
      <c r="E5093" s="16"/>
      <c r="F5093" s="14"/>
      <c r="G5093" s="14"/>
      <c r="H5093" s="14"/>
      <c r="I5093" s="15"/>
      <c r="J5093" s="77"/>
    </row>
    <row r="5094" spans="1:10" x14ac:dyDescent="0.2">
      <c r="A5094" s="14"/>
      <c r="B5094" s="14"/>
      <c r="C5094" s="14"/>
      <c r="D5094" s="16"/>
      <c r="E5094" s="16"/>
      <c r="F5094" s="14"/>
      <c r="G5094" s="14"/>
      <c r="H5094" s="14"/>
      <c r="I5094" s="15"/>
      <c r="J5094" s="77"/>
    </row>
    <row r="5095" spans="1:10" x14ac:dyDescent="0.2">
      <c r="A5095" s="14"/>
      <c r="B5095" s="14"/>
      <c r="C5095" s="14"/>
      <c r="D5095" s="16"/>
      <c r="E5095" s="16"/>
      <c r="F5095" s="14"/>
      <c r="G5095" s="14"/>
      <c r="H5095" s="14"/>
      <c r="I5095" s="15"/>
      <c r="J5095" s="77"/>
    </row>
    <row r="5096" spans="1:10" x14ac:dyDescent="0.2">
      <c r="A5096" s="14"/>
      <c r="B5096" s="14"/>
      <c r="C5096" s="14"/>
      <c r="D5096" s="16"/>
      <c r="E5096" s="16"/>
      <c r="F5096" s="14"/>
      <c r="G5096" s="14"/>
      <c r="H5096" s="14"/>
      <c r="I5096" s="15"/>
      <c r="J5096" s="77"/>
    </row>
    <row r="5097" spans="1:10" x14ac:dyDescent="0.2">
      <c r="A5097" s="14"/>
      <c r="B5097" s="14"/>
      <c r="C5097" s="14"/>
      <c r="D5097" s="16"/>
      <c r="E5097" s="16"/>
      <c r="F5097" s="14"/>
      <c r="G5097" s="14"/>
      <c r="H5097" s="14"/>
      <c r="I5097" s="15"/>
      <c r="J5097" s="77"/>
    </row>
    <row r="5098" spans="1:10" x14ac:dyDescent="0.2">
      <c r="A5098" s="14"/>
      <c r="B5098" s="14"/>
      <c r="C5098" s="14"/>
      <c r="D5098" s="16"/>
      <c r="E5098" s="16"/>
      <c r="F5098" s="14"/>
      <c r="G5098" s="14"/>
      <c r="H5098" s="14"/>
      <c r="I5098" s="15"/>
      <c r="J5098" s="77"/>
    </row>
    <row r="5099" spans="1:10" x14ac:dyDescent="0.2">
      <c r="A5099" s="14"/>
      <c r="B5099" s="14"/>
      <c r="C5099" s="14"/>
      <c r="D5099" s="16"/>
      <c r="E5099" s="16"/>
      <c r="F5099" s="14"/>
      <c r="G5099" s="14"/>
      <c r="H5099" s="14"/>
      <c r="I5099" s="15"/>
      <c r="J5099" s="77"/>
    </row>
    <row r="5100" spans="1:10" x14ac:dyDescent="0.2">
      <c r="A5100" s="14"/>
      <c r="B5100" s="14"/>
      <c r="C5100" s="14"/>
      <c r="D5100" s="16"/>
      <c r="E5100" s="16"/>
      <c r="F5100" s="14"/>
      <c r="G5100" s="14"/>
      <c r="H5100" s="14"/>
      <c r="I5100" s="15"/>
      <c r="J5100" s="77"/>
    </row>
    <row r="5101" spans="1:10" x14ac:dyDescent="0.2">
      <c r="A5101" s="14"/>
      <c r="B5101" s="14"/>
      <c r="C5101" s="14"/>
      <c r="D5101" s="16"/>
      <c r="E5101" s="16"/>
      <c r="F5101" s="14"/>
      <c r="G5101" s="14"/>
      <c r="H5101" s="14"/>
      <c r="I5101" s="15"/>
      <c r="J5101" s="77"/>
    </row>
    <row r="5102" spans="1:10" x14ac:dyDescent="0.2">
      <c r="A5102" s="14"/>
      <c r="B5102" s="14"/>
      <c r="C5102" s="14"/>
      <c r="D5102" s="16"/>
      <c r="E5102" s="16"/>
      <c r="F5102" s="14"/>
      <c r="G5102" s="14"/>
      <c r="H5102" s="14"/>
      <c r="I5102" s="15"/>
      <c r="J5102" s="77"/>
    </row>
    <row r="5103" spans="1:10" x14ac:dyDescent="0.2">
      <c r="A5103" s="14"/>
      <c r="B5103" s="14"/>
      <c r="C5103" s="14"/>
      <c r="D5103" s="16"/>
      <c r="E5103" s="16"/>
      <c r="F5103" s="14"/>
      <c r="G5103" s="14"/>
      <c r="H5103" s="14"/>
      <c r="I5103" s="15"/>
      <c r="J5103" s="77"/>
    </row>
    <row r="5104" spans="1:10" x14ac:dyDescent="0.2">
      <c r="A5104" s="14"/>
      <c r="B5104" s="14"/>
      <c r="C5104" s="14"/>
      <c r="D5104" s="16"/>
      <c r="E5104" s="16"/>
      <c r="F5104" s="14"/>
      <c r="G5104" s="14"/>
      <c r="H5104" s="14"/>
      <c r="I5104" s="15"/>
      <c r="J5104" s="77"/>
    </row>
    <row r="5105" spans="1:10" x14ac:dyDescent="0.2">
      <c r="A5105" s="14"/>
      <c r="B5105" s="14"/>
      <c r="C5105" s="14"/>
      <c r="D5105" s="16"/>
      <c r="E5105" s="16"/>
      <c r="F5105" s="14"/>
      <c r="G5105" s="14"/>
      <c r="H5105" s="14"/>
      <c r="I5105" s="15"/>
      <c r="J5105" s="77"/>
    </row>
  </sheetData>
  <dataConsolidate/>
  <mergeCells count="5">
    <mergeCell ref="A100:H100"/>
    <mergeCell ref="I101:J101"/>
    <mergeCell ref="I100:J100"/>
    <mergeCell ref="A101:H101"/>
    <mergeCell ref="A105:J105"/>
  </mergeCells>
  <conditionalFormatting sqref="A107:J5105">
    <cfRule type="expression" dxfId="86" priority="46" stopIfTrue="1">
      <formula>$A107&lt;&gt;""</formula>
    </cfRule>
  </conditionalFormatting>
  <conditionalFormatting sqref="B577:E582">
    <cfRule type="expression" dxfId="85" priority="137" stopIfTrue="1">
      <formula>$A577&lt;&gt;""</formula>
    </cfRule>
  </conditionalFormatting>
  <conditionalFormatting sqref="B589:E593">
    <cfRule type="expression" dxfId="84" priority="172" stopIfTrue="1">
      <formula>$A589&lt;&gt;""</formula>
    </cfRule>
  </conditionalFormatting>
  <conditionalFormatting sqref="B794:E794">
    <cfRule type="expression" dxfId="83" priority="64" stopIfTrue="1">
      <formula>$A794&lt;&gt;""</formula>
    </cfRule>
  </conditionalFormatting>
  <conditionalFormatting sqref="B796:E796 H796:I796 B797:I798 B799:E804 H799:I804">
    <cfRule type="expression" dxfId="82" priority="24" stopIfTrue="1">
      <formula>$A796&lt;&gt;""</formula>
    </cfRule>
  </conditionalFormatting>
  <conditionalFormatting sqref="B806:E806 H806:I806">
    <cfRule type="expression" dxfId="81" priority="15" stopIfTrue="1">
      <formula>$A806&lt;&gt;""</formula>
    </cfRule>
  </conditionalFormatting>
  <conditionalFormatting sqref="B924:E924">
    <cfRule type="expression" dxfId="80" priority="87" stopIfTrue="1">
      <formula>$A924&lt;&gt;""</formula>
    </cfRule>
  </conditionalFormatting>
  <conditionalFormatting sqref="B1215:E1215">
    <cfRule type="expression" dxfId="79" priority="133" stopIfTrue="1">
      <formula>$A1215&lt;&gt;""</formula>
    </cfRule>
  </conditionalFormatting>
  <conditionalFormatting sqref="B1219:E1219">
    <cfRule type="expression" dxfId="78" priority="189" stopIfTrue="1">
      <formula>$A1219&lt;&gt;""</formula>
    </cfRule>
  </conditionalFormatting>
  <conditionalFormatting sqref="B1236:E1241">
    <cfRule type="expression" dxfId="77" priority="179" stopIfTrue="1">
      <formula>$A1236&lt;&gt;""</formula>
    </cfRule>
  </conditionalFormatting>
  <conditionalFormatting sqref="B1243:E1253">
    <cfRule type="expression" dxfId="76" priority="47" stopIfTrue="1">
      <formula>$A1243&lt;&gt;""</formula>
    </cfRule>
  </conditionalFormatting>
  <conditionalFormatting sqref="B1257:E1257">
    <cfRule type="expression" dxfId="75" priority="73" stopIfTrue="1">
      <formula>$A1257&lt;&gt;""</formula>
    </cfRule>
  </conditionalFormatting>
  <conditionalFormatting sqref="B1358:E1365 I1358:J1375">
    <cfRule type="expression" dxfId="74" priority="123" stopIfTrue="1">
      <formula>$A1358&lt;&gt;""</formula>
    </cfRule>
  </conditionalFormatting>
  <conditionalFormatting sqref="B1398:E1406">
    <cfRule type="expression" dxfId="73" priority="158" stopIfTrue="1">
      <formula>$A1398&lt;&gt;""</formula>
    </cfRule>
  </conditionalFormatting>
  <conditionalFormatting sqref="B1408:E1431">
    <cfRule type="expression" dxfId="72" priority="37" stopIfTrue="1">
      <formula>$A1408&lt;&gt;""</formula>
    </cfRule>
  </conditionalFormatting>
  <conditionalFormatting sqref="B1465:E1468">
    <cfRule type="expression" dxfId="71" priority="54" stopIfTrue="1">
      <formula>$A1465&lt;&gt;""</formula>
    </cfRule>
  </conditionalFormatting>
  <conditionalFormatting sqref="B1470:E1472">
    <cfRule type="expression" dxfId="70" priority="259" stopIfTrue="1">
      <formula>$A1470&lt;&gt;""</formula>
    </cfRule>
  </conditionalFormatting>
  <conditionalFormatting sqref="B1474:E1484">
    <cfRule type="expression" dxfId="69" priority="78" stopIfTrue="1">
      <formula>$A1474&lt;&gt;""</formula>
    </cfRule>
  </conditionalFormatting>
  <conditionalFormatting sqref="B1498:E1509">
    <cfRule type="expression" dxfId="68" priority="116" stopIfTrue="1">
      <formula>$A1498&lt;&gt;""</formula>
    </cfRule>
  </conditionalFormatting>
  <conditionalFormatting sqref="B1517:E1555">
    <cfRule type="expression" dxfId="67" priority="153" stopIfTrue="1">
      <formula>$A1517&lt;&gt;""</formula>
    </cfRule>
  </conditionalFormatting>
  <conditionalFormatting sqref="B1558:E1563">
    <cfRule type="expression" dxfId="66" priority="223" stopIfTrue="1">
      <formula>$A1558&lt;&gt;""</formula>
    </cfRule>
  </conditionalFormatting>
  <conditionalFormatting sqref="B594:G594">
    <cfRule type="expression" dxfId="65" priority="173" stopIfTrue="1">
      <formula>$A594&lt;&gt;""</formula>
    </cfRule>
  </conditionalFormatting>
  <conditionalFormatting sqref="B583:H588">
    <cfRule type="expression" dxfId="64" priority="193" stopIfTrue="1">
      <formula>$A583&lt;&gt;""</formula>
    </cfRule>
  </conditionalFormatting>
  <conditionalFormatting sqref="B595:H601">
    <cfRule type="expression" dxfId="63" priority="149" stopIfTrue="1">
      <formula>$A595&lt;&gt;""</formula>
    </cfRule>
  </conditionalFormatting>
  <conditionalFormatting sqref="B1172:H1187">
    <cfRule type="expression" dxfId="62" priority="219" stopIfTrue="1">
      <formula>$A1172&lt;&gt;""</formula>
    </cfRule>
  </conditionalFormatting>
  <conditionalFormatting sqref="B1377:H1379 B1380:E1393 H1380:H1393">
    <cfRule type="expression" dxfId="61" priority="148" stopIfTrue="1">
      <formula>$A1377&lt;&gt;""</formula>
    </cfRule>
  </conditionalFormatting>
  <conditionalFormatting sqref="B1395:H1397">
    <cfRule type="expression" dxfId="60" priority="43" stopIfTrue="1">
      <formula>$A1395&lt;&gt;""</formula>
    </cfRule>
  </conditionalFormatting>
  <conditionalFormatting sqref="B1469:H1469">
    <cfRule type="expression" dxfId="59" priority="289" stopIfTrue="1">
      <formula>$A1469&lt;&gt;""</formula>
    </cfRule>
  </conditionalFormatting>
  <conditionalFormatting sqref="B1485:H1490">
    <cfRule type="expression" dxfId="58" priority="17" stopIfTrue="1">
      <formula>$A1485&lt;&gt;""</formula>
    </cfRule>
  </conditionalFormatting>
  <conditionalFormatting sqref="B1515:H1516">
    <cfRule type="expression" dxfId="57" priority="196" stopIfTrue="1">
      <formula>$A1515&lt;&gt;""</formula>
    </cfRule>
  </conditionalFormatting>
  <conditionalFormatting sqref="B280:I294 I295:I332 B295:E346">
    <cfRule type="expression" dxfId="56" priority="246" stopIfTrue="1">
      <formula>$A280&lt;&gt;""</formula>
    </cfRule>
  </conditionalFormatting>
  <conditionalFormatting sqref="B347:I347 B348:E380">
    <cfRule type="expression" dxfId="55" priority="260" stopIfTrue="1">
      <formula>$A347&lt;&gt;""</formula>
    </cfRule>
  </conditionalFormatting>
  <conditionalFormatting sqref="B381:I425">
    <cfRule type="expression" dxfId="54" priority="93" stopIfTrue="1">
      <formula>$A381&lt;&gt;""</formula>
    </cfRule>
  </conditionalFormatting>
  <conditionalFormatting sqref="B602:I604">
    <cfRule type="expression" dxfId="53" priority="95" stopIfTrue="1">
      <formula>$A602&lt;&gt;""</formula>
    </cfRule>
  </conditionalFormatting>
  <conditionalFormatting sqref="B750:I793">
    <cfRule type="expression" dxfId="52" priority="256" stopIfTrue="1">
      <formula>$A750&lt;&gt;""</formula>
    </cfRule>
  </conditionalFormatting>
  <conditionalFormatting sqref="B795:I795">
    <cfRule type="expression" dxfId="51" priority="22" stopIfTrue="1">
      <formula>$A795&lt;&gt;""</formula>
    </cfRule>
  </conditionalFormatting>
  <conditionalFormatting sqref="B1242:I1242">
    <cfRule type="expression" dxfId="50" priority="147" stopIfTrue="1">
      <formula>$A1242&lt;&gt;""</formula>
    </cfRule>
  </conditionalFormatting>
  <conditionalFormatting sqref="B1254:I1256">
    <cfRule type="expression" dxfId="49" priority="16" stopIfTrue="1">
      <formula>$A1254&lt;&gt;""</formula>
    </cfRule>
  </conditionalFormatting>
  <conditionalFormatting sqref="B1258:I1262">
    <cfRule type="expression" dxfId="48" priority="18" stopIfTrue="1">
      <formula>$A1258&lt;&gt;""</formula>
    </cfRule>
  </conditionalFormatting>
  <conditionalFormatting sqref="B1376:I1376 I1377:I1393">
    <cfRule type="expression" dxfId="47" priority="151" stopIfTrue="1">
      <formula>$A1376&lt;&gt;""</formula>
    </cfRule>
  </conditionalFormatting>
  <conditionalFormatting sqref="B1473:I1473">
    <cfRule type="expression" dxfId="46" priority="146" stopIfTrue="1">
      <formula>$A1473&lt;&gt;""</formula>
    </cfRule>
  </conditionalFormatting>
  <conditionalFormatting sqref="B240:J268">
    <cfRule type="expression" dxfId="45" priority="69" stopIfTrue="1">
      <formula>$A240&lt;&gt;""</formula>
    </cfRule>
  </conditionalFormatting>
  <conditionalFormatting sqref="B465:J525">
    <cfRule type="expression" dxfId="44" priority="261" stopIfTrue="1">
      <formula>$A465&lt;&gt;""</formula>
    </cfRule>
  </conditionalFormatting>
  <conditionalFormatting sqref="B562:J563">
    <cfRule type="expression" dxfId="43" priority="222" stopIfTrue="1">
      <formula>$A562&lt;&gt;""</formula>
    </cfRule>
  </conditionalFormatting>
  <conditionalFormatting sqref="B704:J730">
    <cfRule type="expression" dxfId="42" priority="2" stopIfTrue="1">
      <formula>$A704&lt;&gt;""</formula>
    </cfRule>
  </conditionalFormatting>
  <conditionalFormatting sqref="B1158:J1159">
    <cfRule type="expression" dxfId="41" priority="217" stopIfTrue="1">
      <formula>$A1158&lt;&gt;""</formula>
    </cfRule>
  </conditionalFormatting>
  <conditionalFormatting sqref="B1232:J1235">
    <cfRule type="expression" dxfId="40" priority="7" stopIfTrue="1">
      <formula>$A1232&lt;&gt;""</formula>
    </cfRule>
  </conditionalFormatting>
  <conditionalFormatting sqref="B1263:J1357">
    <cfRule type="expression" dxfId="39" priority="33" stopIfTrue="1">
      <formula>$A1263&lt;&gt;""</formula>
    </cfRule>
  </conditionalFormatting>
  <conditionalFormatting sqref="B1511:J1511">
    <cfRule type="expression" dxfId="38" priority="198" stopIfTrue="1">
      <formula>$A1511&lt;&gt;""</formula>
    </cfRule>
  </conditionalFormatting>
  <conditionalFormatting sqref="B1566:J4479">
    <cfRule type="expression" dxfId="37" priority="42" stopIfTrue="1">
      <formula>$A1566&lt;&gt;""</formula>
    </cfRule>
  </conditionalFormatting>
  <conditionalFormatting sqref="F296:H300">
    <cfRule type="expression" dxfId="36" priority="124" stopIfTrue="1">
      <formula>$A296&lt;&gt;""</formula>
    </cfRule>
  </conditionalFormatting>
  <conditionalFormatting sqref="F303:H304">
    <cfRule type="expression" dxfId="35" priority="118" stopIfTrue="1">
      <formula>$A303&lt;&gt;""</formula>
    </cfRule>
  </conditionalFormatting>
  <conditionalFormatting sqref="F577:H578">
    <cfRule type="expression" dxfId="34" priority="139" stopIfTrue="1">
      <formula>$A577&lt;&gt;""</formula>
    </cfRule>
  </conditionalFormatting>
  <conditionalFormatting sqref="F581:H582">
    <cfRule type="expression" dxfId="33" priority="229" stopIfTrue="1">
      <formula>$A581&lt;&gt;""</formula>
    </cfRule>
  </conditionalFormatting>
  <conditionalFormatting sqref="F589:H591 H592:H594">
    <cfRule type="expression" dxfId="32" priority="171" stopIfTrue="1">
      <formula>$A589&lt;&gt;""</formula>
    </cfRule>
  </conditionalFormatting>
  <conditionalFormatting sqref="F1236:H1236">
    <cfRule type="expression" dxfId="31" priority="280" stopIfTrue="1">
      <formula>$A1236&lt;&gt;""</formula>
    </cfRule>
  </conditionalFormatting>
  <conditionalFormatting sqref="F1360:H1365">
    <cfRule type="expression" dxfId="30" priority="122" stopIfTrue="1">
      <formula>$A1360&lt;&gt;""</formula>
    </cfRule>
  </conditionalFormatting>
  <conditionalFormatting sqref="F275:I277">
    <cfRule type="expression" dxfId="29" priority="250" stopIfTrue="1">
      <formula>$A275&lt;&gt;""</formula>
    </cfRule>
  </conditionalFormatting>
  <conditionalFormatting sqref="F352:I352">
    <cfRule type="expression" dxfId="28" priority="150" stopIfTrue="1">
      <formula>$A352&lt;&gt;""</formula>
    </cfRule>
  </conditionalFormatting>
  <conditionalFormatting sqref="F269:J274 B269:E279 J275:J332 I333:J333 F334:J346 J347:J425 F354:I380 B575:I576 J575:J604 J750:J808 B805:I805 B807:I808 B916:E916 H916:J916 H924:J924 B931:E931 H931:J931 I1160:J1187 B1216:H1216 I1216:J1231 H1219:H1231 B1220:G1231 I1236:J1241 F1358:H1358 B1366:H1375 J1376:J1393 B1407:H1407 B1432:H1464 I1469:J1472 J1473:J1490 F1518:H1552 F1553:J1555 B1556:H1557">
    <cfRule type="expression" dxfId="27" priority="290" stopIfTrue="1">
      <formula>$A269&lt;&gt;""</formula>
    </cfRule>
  </conditionalFormatting>
  <conditionalFormatting sqref="H295">
    <cfRule type="expression" dxfId="26" priority="130" stopIfTrue="1">
      <formula>$A295&lt;&gt;""</formula>
    </cfRule>
  </conditionalFormatting>
  <conditionalFormatting sqref="H301:H302">
    <cfRule type="expression" dxfId="25" priority="119" stopIfTrue="1">
      <formula>$A301&lt;&gt;""</formula>
    </cfRule>
  </conditionalFormatting>
  <conditionalFormatting sqref="H305:H333">
    <cfRule type="expression" dxfId="24" priority="9" stopIfTrue="1">
      <formula>$A305&lt;&gt;""</formula>
    </cfRule>
  </conditionalFormatting>
  <conditionalFormatting sqref="H579:H580">
    <cfRule type="expression" dxfId="23" priority="143" stopIfTrue="1">
      <formula>$A579&lt;&gt;""</formula>
    </cfRule>
  </conditionalFormatting>
  <conditionalFormatting sqref="H1237:H1241">
    <cfRule type="expression" dxfId="22" priority="181" stopIfTrue="1">
      <formula>$A1237&lt;&gt;""</formula>
    </cfRule>
  </conditionalFormatting>
  <conditionalFormatting sqref="H1359">
    <cfRule type="expression" dxfId="21" priority="192" stopIfTrue="1">
      <formula>$A1359&lt;&gt;""</formula>
    </cfRule>
  </conditionalFormatting>
  <conditionalFormatting sqref="H1398:H1406">
    <cfRule type="expression" dxfId="20" priority="160" stopIfTrue="1">
      <formula>$A1398&lt;&gt;""</formula>
    </cfRule>
  </conditionalFormatting>
  <conditionalFormatting sqref="H1408:H1431">
    <cfRule type="expression" dxfId="19" priority="39" stopIfTrue="1">
      <formula>$A1408&lt;&gt;""</formula>
    </cfRule>
  </conditionalFormatting>
  <conditionalFormatting sqref="H1470:H1472">
    <cfRule type="expression" dxfId="18" priority="258" stopIfTrue="1">
      <formula>$A1470&lt;&gt;""</formula>
    </cfRule>
  </conditionalFormatting>
  <conditionalFormatting sqref="H1474:H1484">
    <cfRule type="expression" dxfId="17" priority="19" stopIfTrue="1">
      <formula>$A1474&lt;&gt;""</formula>
    </cfRule>
  </conditionalFormatting>
  <conditionalFormatting sqref="H1517">
    <cfRule type="expression" dxfId="16" priority="155" stopIfTrue="1">
      <formula>$A1517&lt;&gt;""</formula>
    </cfRule>
  </conditionalFormatting>
  <conditionalFormatting sqref="H1558:H1563">
    <cfRule type="expression" dxfId="15" priority="225" stopIfTrue="1">
      <formula>$A1558&lt;&gt;""</formula>
    </cfRule>
  </conditionalFormatting>
  <conditionalFormatting sqref="H278:I279">
    <cfRule type="expression" dxfId="14" priority="247" stopIfTrue="1">
      <formula>$A278&lt;&gt;""</formula>
    </cfRule>
  </conditionalFormatting>
  <conditionalFormatting sqref="H348:I351">
    <cfRule type="expression" dxfId="13" priority="249" stopIfTrue="1">
      <formula>$A348&lt;&gt;""</formula>
    </cfRule>
  </conditionalFormatting>
  <conditionalFormatting sqref="H353:I353">
    <cfRule type="expression" dxfId="12" priority="125" stopIfTrue="1">
      <formula>$A353&lt;&gt;""</formula>
    </cfRule>
  </conditionalFormatting>
  <conditionalFormatting sqref="H794:I794">
    <cfRule type="expression" dxfId="11" priority="66" stopIfTrue="1">
      <formula>$A794&lt;&gt;""</formula>
    </cfRule>
  </conditionalFormatting>
  <conditionalFormatting sqref="H1243:I1253">
    <cfRule type="expression" dxfId="10" priority="50" stopIfTrue="1">
      <formula>$A1243&lt;&gt;""</formula>
    </cfRule>
  </conditionalFormatting>
  <conditionalFormatting sqref="H1257:I1257">
    <cfRule type="expression" dxfId="9" priority="76" stopIfTrue="1">
      <formula>$A1257&lt;&gt;""</formula>
    </cfRule>
  </conditionalFormatting>
  <conditionalFormatting sqref="H1215:J1215">
    <cfRule type="expression" dxfId="8" priority="132" stopIfTrue="1">
      <formula>$A1215&lt;&gt;""</formula>
    </cfRule>
  </conditionalFormatting>
  <conditionalFormatting sqref="H1465:J1468">
    <cfRule type="expression" dxfId="7" priority="55" stopIfTrue="1">
      <formula>$A1465&lt;&gt;""</formula>
    </cfRule>
  </conditionalFormatting>
  <conditionalFormatting sqref="H1498:J1509">
    <cfRule type="expression" dxfId="6" priority="14" stopIfTrue="1">
      <formula>$A1498&lt;&gt;""</formula>
    </cfRule>
  </conditionalFormatting>
  <conditionalFormatting sqref="I577:I601">
    <cfRule type="expression" dxfId="5" priority="140" stopIfTrue="1">
      <formula>$A577&lt;&gt;""</formula>
    </cfRule>
  </conditionalFormatting>
  <conditionalFormatting sqref="I1474:I1490">
    <cfRule type="expression" dxfId="4" priority="82" stopIfTrue="1">
      <formula>$A1474&lt;&gt;""</formula>
    </cfRule>
  </conditionalFormatting>
  <conditionalFormatting sqref="I1395:J1464">
    <cfRule type="expression" dxfId="3" priority="162" stopIfTrue="1">
      <formula>$A1395&lt;&gt;""</formula>
    </cfRule>
  </conditionalFormatting>
  <conditionalFormatting sqref="I1515:J1552">
    <cfRule type="expression" dxfId="2" priority="157" stopIfTrue="1">
      <formula>$A1515&lt;&gt;""</formula>
    </cfRule>
  </conditionalFormatting>
  <conditionalFormatting sqref="I1556:J1563">
    <cfRule type="expression" dxfId="1" priority="255" stopIfTrue="1">
      <formula>$A1556&lt;&gt;""</formula>
    </cfRule>
  </conditionalFormatting>
  <conditionalFormatting sqref="J1242:J1262">
    <cfRule type="expression" dxfId="0" priority="282" stopIfTrue="1">
      <formula>$A1242&lt;&gt;""</formula>
    </cfRule>
  </conditionalFormatting>
  <dataValidations count="5">
    <dataValidation type="date" allowBlank="1" showInputMessage="1" showErrorMessage="1" sqref="D102:E102 D5106:E65641 D106:E106" xr:uid="{F5059AEA-A0D8-4B20-9D3C-8B76D9C427E6}">
      <formula1>42370</formula1>
      <formula2>42735</formula2>
    </dataValidation>
    <dataValidation type="list" allowBlank="1" sqref="F229:F5105 H194 H162 H107:H157 H185 F107:F219" xr:uid="{255B499D-B3E6-47A9-A857-DBFE56F071D9}">
      <formula1>$F$96:$F$99</formula1>
    </dataValidation>
    <dataValidation type="list" allowBlank="1" showInputMessage="1" showErrorMessage="1" sqref="A107:A5105" xr:uid="{540C0DA9-E9CD-4805-B659-E67C1C32B21C}">
      <formula1>OFFSET($A$1,0,0,$B$3,1)</formula1>
    </dataValidation>
    <dataValidation allowBlank="1" sqref="G107:G5105" xr:uid="{B36265DD-F5DD-4F0A-AD93-4A0388363C0B}"/>
    <dataValidation type="list" allowBlank="1" showInputMessage="1" showErrorMessage="1" errorTitle="Chyba !" error="zadajte (vyberte zo zoznamu) platný analytický kód podľa nápovedy k bunke I104" sqref="J107:J10105"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0.399999999999999"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0.399999999999999"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0.399999999999999"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0.399999999999999"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1060</v>
      </c>
      <c r="B1" s="2"/>
      <c r="C1" s="2" t="s">
        <v>336</v>
      </c>
      <c r="D1" s="2" t="s">
        <v>1244</v>
      </c>
      <c r="E1" s="2" t="s">
        <v>1245</v>
      </c>
      <c r="F1" s="2" t="s">
        <v>315</v>
      </c>
      <c r="G1" s="2" t="s">
        <v>1246</v>
      </c>
      <c r="H1" s="2"/>
      <c r="I1" s="2" t="s">
        <v>315</v>
      </c>
      <c r="J1" s="2" t="s">
        <v>1247</v>
      </c>
      <c r="K1" s="2"/>
      <c r="L1" s="2"/>
      <c r="M1" s="2"/>
      <c r="N1" s="2"/>
    </row>
    <row r="2" spans="1:14" x14ac:dyDescent="0.25">
      <c r="A2" t="s">
        <v>1248</v>
      </c>
      <c r="C2" t="s">
        <v>339</v>
      </c>
      <c r="D2" t="s">
        <v>1249</v>
      </c>
      <c r="E2">
        <v>1</v>
      </c>
      <c r="F2" t="s">
        <v>319</v>
      </c>
      <c r="G2" t="s">
        <v>1250</v>
      </c>
      <c r="I2" t="s">
        <v>317</v>
      </c>
      <c r="J2" t="s">
        <v>1251</v>
      </c>
    </row>
    <row r="3" spans="1:14" x14ac:dyDescent="0.25">
      <c r="A3" t="s">
        <v>1066</v>
      </c>
      <c r="C3" t="s">
        <v>341</v>
      </c>
      <c r="D3" t="s">
        <v>1252</v>
      </c>
      <c r="E3">
        <v>1</v>
      </c>
      <c r="F3" t="s">
        <v>319</v>
      </c>
      <c r="G3" t="s">
        <v>1250</v>
      </c>
      <c r="I3" t="s">
        <v>319</v>
      </c>
      <c r="J3" t="s">
        <v>320</v>
      </c>
    </row>
    <row r="4" spans="1:14" x14ac:dyDescent="0.25">
      <c r="A4" t="s">
        <v>1135</v>
      </c>
      <c r="C4" t="s">
        <v>343</v>
      </c>
      <c r="D4" t="s">
        <v>1253</v>
      </c>
      <c r="E4">
        <v>1</v>
      </c>
      <c r="F4" t="s">
        <v>319</v>
      </c>
      <c r="G4" t="s">
        <v>1250</v>
      </c>
      <c r="I4" t="s">
        <v>321</v>
      </c>
      <c r="J4" t="s">
        <v>322</v>
      </c>
    </row>
    <row r="5" spans="1:14" x14ac:dyDescent="0.25">
      <c r="A5" t="s">
        <v>1086</v>
      </c>
      <c r="C5" t="s">
        <v>345</v>
      </c>
      <c r="D5" t="s">
        <v>1254</v>
      </c>
      <c r="E5">
        <v>1</v>
      </c>
      <c r="F5" t="s">
        <v>319</v>
      </c>
      <c r="G5" t="s">
        <v>1250</v>
      </c>
      <c r="I5" t="s">
        <v>323</v>
      </c>
      <c r="J5" t="s">
        <v>324</v>
      </c>
    </row>
    <row r="6" spans="1:14" x14ac:dyDescent="0.25">
      <c r="A6" t="s">
        <v>1255</v>
      </c>
      <c r="C6" t="s">
        <v>347</v>
      </c>
      <c r="D6" t="s">
        <v>1256</v>
      </c>
      <c r="E6">
        <v>1</v>
      </c>
      <c r="F6" t="s">
        <v>319</v>
      </c>
      <c r="G6" t="s">
        <v>1250</v>
      </c>
      <c r="I6" t="s">
        <v>325</v>
      </c>
      <c r="J6" t="s">
        <v>1257</v>
      </c>
    </row>
    <row r="7" spans="1:14" x14ac:dyDescent="0.25">
      <c r="A7" t="s">
        <v>1258</v>
      </c>
      <c r="C7" t="s">
        <v>349</v>
      </c>
      <c r="D7" t="s">
        <v>1259</v>
      </c>
      <c r="E7">
        <v>2</v>
      </c>
      <c r="F7" t="s">
        <v>321</v>
      </c>
      <c r="G7" t="s">
        <v>1260</v>
      </c>
    </row>
    <row r="8" spans="1:14" x14ac:dyDescent="0.25">
      <c r="A8" t="s">
        <v>1096</v>
      </c>
      <c r="C8" t="s">
        <v>351</v>
      </c>
      <c r="D8" t="s">
        <v>1261</v>
      </c>
      <c r="E8">
        <v>3</v>
      </c>
      <c r="F8" t="s">
        <v>321</v>
      </c>
      <c r="G8" t="s">
        <v>1262</v>
      </c>
    </row>
    <row r="9" spans="1:14" x14ac:dyDescent="0.25">
      <c r="A9" t="s">
        <v>1263</v>
      </c>
      <c r="C9" t="s">
        <v>353</v>
      </c>
      <c r="D9" t="s">
        <v>1264</v>
      </c>
      <c r="E9">
        <v>3</v>
      </c>
      <c r="F9" t="s">
        <v>321</v>
      </c>
      <c r="G9" t="s">
        <v>1265</v>
      </c>
    </row>
    <row r="10" spans="1:14" x14ac:dyDescent="0.25">
      <c r="A10" t="s">
        <v>1179</v>
      </c>
      <c r="C10" t="s">
        <v>355</v>
      </c>
      <c r="D10" t="s">
        <v>1266</v>
      </c>
      <c r="E10">
        <v>4</v>
      </c>
      <c r="F10" t="s">
        <v>321</v>
      </c>
      <c r="G10" t="s">
        <v>1267</v>
      </c>
    </row>
    <row r="11" spans="1:14" x14ac:dyDescent="0.25">
      <c r="A11" t="s">
        <v>1181</v>
      </c>
      <c r="C11" t="s">
        <v>357</v>
      </c>
      <c r="D11" t="s">
        <v>1268</v>
      </c>
      <c r="E11">
        <v>4</v>
      </c>
      <c r="F11" t="s">
        <v>317</v>
      </c>
      <c r="G11" t="s">
        <v>1267</v>
      </c>
    </row>
    <row r="12" spans="1:14" x14ac:dyDescent="0.25">
      <c r="A12" t="s">
        <v>1138</v>
      </c>
      <c r="C12" t="s">
        <v>359</v>
      </c>
      <c r="D12" t="s">
        <v>1269</v>
      </c>
      <c r="E12">
        <v>4</v>
      </c>
      <c r="F12" t="s">
        <v>317</v>
      </c>
      <c r="G12" t="s">
        <v>1267</v>
      </c>
    </row>
    <row r="13" spans="1:14" x14ac:dyDescent="0.25">
      <c r="A13" t="s">
        <v>1184</v>
      </c>
      <c r="C13" t="s">
        <v>361</v>
      </c>
      <c r="D13" t="s">
        <v>1270</v>
      </c>
      <c r="E13">
        <v>4</v>
      </c>
      <c r="F13" t="s">
        <v>325</v>
      </c>
      <c r="G13" t="s">
        <v>1267</v>
      </c>
    </row>
    <row r="14" spans="1:14" x14ac:dyDescent="0.25">
      <c r="A14" t="s">
        <v>1068</v>
      </c>
      <c r="C14" t="s">
        <v>363</v>
      </c>
      <c r="D14" t="s">
        <v>1271</v>
      </c>
      <c r="E14">
        <v>4</v>
      </c>
      <c r="F14" t="s">
        <v>321</v>
      </c>
      <c r="G14" t="s">
        <v>1267</v>
      </c>
    </row>
    <row r="15" spans="1:14" x14ac:dyDescent="0.25">
      <c r="A15" t="s">
        <v>1070</v>
      </c>
      <c r="C15" t="s">
        <v>365</v>
      </c>
    </row>
    <row r="16" spans="1:14" x14ac:dyDescent="0.25">
      <c r="A16" t="s">
        <v>1140</v>
      </c>
      <c r="C16" t="s">
        <v>366</v>
      </c>
    </row>
    <row r="17" spans="1:3" x14ac:dyDescent="0.25">
      <c r="A17" t="s">
        <v>1098</v>
      </c>
      <c r="C17" t="s">
        <v>367</v>
      </c>
    </row>
    <row r="18" spans="1:3" x14ac:dyDescent="0.25">
      <c r="A18" t="s">
        <v>1142</v>
      </c>
      <c r="C18" t="s">
        <v>368</v>
      </c>
    </row>
    <row r="19" spans="1:3" x14ac:dyDescent="0.25">
      <c r="A19" t="s">
        <v>1144</v>
      </c>
      <c r="C19" t="s">
        <v>369</v>
      </c>
    </row>
    <row r="20" spans="1:3" x14ac:dyDescent="0.25">
      <c r="A20" t="s">
        <v>1187</v>
      </c>
      <c r="C20" t="s">
        <v>1272</v>
      </c>
    </row>
    <row r="21" spans="1:3" x14ac:dyDescent="0.25">
      <c r="A21" t="s">
        <v>1273</v>
      </c>
      <c r="C21" t="s">
        <v>1274</v>
      </c>
    </row>
    <row r="22" spans="1:3" x14ac:dyDescent="0.25">
      <c r="A22" t="s">
        <v>1275</v>
      </c>
      <c r="C22" t="s">
        <v>1276</v>
      </c>
    </row>
    <row r="23" spans="1:3" x14ac:dyDescent="0.25">
      <c r="A23" t="s">
        <v>1189</v>
      </c>
      <c r="C23" t="s">
        <v>1277</v>
      </c>
    </row>
    <row r="24" spans="1:3" x14ac:dyDescent="0.25">
      <c r="A24" t="s">
        <v>1278</v>
      </c>
      <c r="C24" t="s">
        <v>1279</v>
      </c>
    </row>
    <row r="25" spans="1:3" x14ac:dyDescent="0.25">
      <c r="A25" t="s">
        <v>1191</v>
      </c>
      <c r="C25" t="s">
        <v>1280</v>
      </c>
    </row>
    <row r="26" spans="1:3" x14ac:dyDescent="0.25">
      <c r="A26" t="s">
        <v>1146</v>
      </c>
      <c r="C26" t="s">
        <v>1281</v>
      </c>
    </row>
    <row r="27" spans="1:3" x14ac:dyDescent="0.25">
      <c r="A27" t="s">
        <v>1082</v>
      </c>
      <c r="C27" t="s">
        <v>1282</v>
      </c>
    </row>
    <row r="28" spans="1:3" x14ac:dyDescent="0.25">
      <c r="A28" t="s">
        <v>1102</v>
      </c>
    </row>
    <row r="29" spans="1:3" x14ac:dyDescent="0.25">
      <c r="A29" t="s">
        <v>1104</v>
      </c>
    </row>
    <row r="30" spans="1:3" x14ac:dyDescent="0.25">
      <c r="A30" t="s">
        <v>1193</v>
      </c>
    </row>
    <row r="31" spans="1:3" x14ac:dyDescent="0.25">
      <c r="A31" t="s">
        <v>1149</v>
      </c>
    </row>
    <row r="32" spans="1:3" x14ac:dyDescent="0.25">
      <c r="A32" t="s">
        <v>1195</v>
      </c>
    </row>
    <row r="33" spans="1:1" x14ac:dyDescent="0.25">
      <c r="A33" t="s">
        <v>1109</v>
      </c>
    </row>
    <row r="34" spans="1:1" x14ac:dyDescent="0.25">
      <c r="A34" t="s">
        <v>1197</v>
      </c>
    </row>
    <row r="35" spans="1:1" x14ac:dyDescent="0.25">
      <c r="A35" t="s">
        <v>1220</v>
      </c>
    </row>
    <row r="36" spans="1:1" x14ac:dyDescent="0.25">
      <c r="A36" t="s">
        <v>1111</v>
      </c>
    </row>
    <row r="37" spans="1:1" x14ac:dyDescent="0.25">
      <c r="A37" t="s">
        <v>1199</v>
      </c>
    </row>
    <row r="38" spans="1:1" x14ac:dyDescent="0.25">
      <c r="A38" t="s">
        <v>1283</v>
      </c>
    </row>
    <row r="39" spans="1:1" x14ac:dyDescent="0.25">
      <c r="A39" t="s">
        <v>1202</v>
      </c>
    </row>
    <row r="40" spans="1:1" x14ac:dyDescent="0.25">
      <c r="A40" t="s">
        <v>1240</v>
      </c>
    </row>
    <row r="41" spans="1:1" x14ac:dyDescent="0.25">
      <c r="A41" t="s">
        <v>1084</v>
      </c>
    </row>
    <row r="42" spans="1:1" x14ac:dyDescent="0.25">
      <c r="A42" t="s">
        <v>1153</v>
      </c>
    </row>
    <row r="43" spans="1:1" x14ac:dyDescent="0.25">
      <c r="A43" t="s">
        <v>1284</v>
      </c>
    </row>
    <row r="44" spans="1:1" x14ac:dyDescent="0.25">
      <c r="A44" t="s">
        <v>1285</v>
      </c>
    </row>
    <row r="45" spans="1:1" x14ac:dyDescent="0.25">
      <c r="A45" t="s">
        <v>1286</v>
      </c>
    </row>
    <row r="46" spans="1:1" x14ac:dyDescent="0.25">
      <c r="A46" t="s">
        <v>1204</v>
      </c>
    </row>
    <row r="47" spans="1:1" x14ac:dyDescent="0.25">
      <c r="A47" t="s">
        <v>1114</v>
      </c>
    </row>
    <row r="48" spans="1:1" x14ac:dyDescent="0.25">
      <c r="A48" t="s">
        <v>1157</v>
      </c>
    </row>
    <row r="49" spans="1:1" x14ac:dyDescent="0.25">
      <c r="A49" t="s">
        <v>1155</v>
      </c>
    </row>
    <row r="50" spans="1:1" x14ac:dyDescent="0.25">
      <c r="A50" t="s">
        <v>1242</v>
      </c>
    </row>
    <row r="51" spans="1:1" x14ac:dyDescent="0.25">
      <c r="A51" t="s">
        <v>1207</v>
      </c>
    </row>
    <row r="52" spans="1:1" x14ac:dyDescent="0.25">
      <c r="A52" t="s">
        <v>1116</v>
      </c>
    </row>
    <row r="53" spans="1:1" x14ac:dyDescent="0.25">
      <c r="A53" t="s">
        <v>1287</v>
      </c>
    </row>
    <row r="54" spans="1:1" x14ac:dyDescent="0.25">
      <c r="A54" t="s">
        <v>1209</v>
      </c>
    </row>
    <row r="55" spans="1:1" x14ac:dyDescent="0.25">
      <c r="A55" t="s">
        <v>1288</v>
      </c>
    </row>
    <row r="56" spans="1:1" x14ac:dyDescent="0.25">
      <c r="A56" t="s">
        <v>1120</v>
      </c>
    </row>
    <row r="57" spans="1:1" x14ac:dyDescent="0.25">
      <c r="A57" t="s">
        <v>1289</v>
      </c>
    </row>
    <row r="58" spans="1:1" x14ac:dyDescent="0.25">
      <c r="A58" t="s">
        <v>1238</v>
      </c>
    </row>
    <row r="59" spans="1:1" x14ac:dyDescent="0.25">
      <c r="A59" t="s">
        <v>1290</v>
      </c>
    </row>
    <row r="60" spans="1:1" x14ac:dyDescent="0.25">
      <c r="A60" t="s">
        <v>1211</v>
      </c>
    </row>
    <row r="61" spans="1:1" x14ac:dyDescent="0.25">
      <c r="A61" t="s">
        <v>1291</v>
      </c>
    </row>
    <row r="62" spans="1:1" x14ac:dyDescent="0.25">
      <c r="A62" t="s">
        <v>1214</v>
      </c>
    </row>
    <row r="63" spans="1:1" x14ac:dyDescent="0.25">
      <c r="A63" t="s">
        <v>1292</v>
      </c>
    </row>
    <row r="64" spans="1:1" x14ac:dyDescent="0.25">
      <c r="A64" t="s">
        <v>1123</v>
      </c>
    </row>
    <row r="65" spans="1:1" x14ac:dyDescent="0.25">
      <c r="A65" t="s">
        <v>1216</v>
      </c>
    </row>
    <row r="66" spans="1:1" x14ac:dyDescent="0.25">
      <c r="A66" t="s">
        <v>1160</v>
      </c>
    </row>
    <row r="67" spans="1:1" x14ac:dyDescent="0.25">
      <c r="A67" t="s">
        <v>1293</v>
      </c>
    </row>
    <row r="68" spans="1:1" x14ac:dyDescent="0.25">
      <c r="A68" t="s">
        <v>1218</v>
      </c>
    </row>
    <row r="69" spans="1:1" x14ac:dyDescent="0.25">
      <c r="A69" t="s">
        <v>1294</v>
      </c>
    </row>
    <row r="70" spans="1:1" x14ac:dyDescent="0.25">
      <c r="A70" t="s">
        <v>1295</v>
      </c>
    </row>
    <row r="71" spans="1:1" x14ac:dyDescent="0.25">
      <c r="A71" t="s">
        <v>1078</v>
      </c>
    </row>
    <row r="72" spans="1:1" x14ac:dyDescent="0.25">
      <c r="A72" t="s">
        <v>1125</v>
      </c>
    </row>
    <row r="73" spans="1:1" x14ac:dyDescent="0.25">
      <c r="A73" t="s">
        <v>1296</v>
      </c>
    </row>
    <row r="74" spans="1:1" x14ac:dyDescent="0.25">
      <c r="A74" t="s">
        <v>1127</v>
      </c>
    </row>
    <row r="75" spans="1:1" x14ac:dyDescent="0.25">
      <c r="A75" t="s">
        <v>1129</v>
      </c>
    </row>
    <row r="76" spans="1:1" x14ac:dyDescent="0.25">
      <c r="A76" t="s">
        <v>1162</v>
      </c>
    </row>
    <row r="77" spans="1:1" x14ac:dyDescent="0.25">
      <c r="A77" t="s">
        <v>1165</v>
      </c>
    </row>
    <row r="78" spans="1:1" x14ac:dyDescent="0.25">
      <c r="A78" t="s">
        <v>1297</v>
      </c>
    </row>
    <row r="79" spans="1:1" x14ac:dyDescent="0.25">
      <c r="A79" t="s">
        <v>1298</v>
      </c>
    </row>
    <row r="80" spans="1:1" x14ac:dyDescent="0.25">
      <c r="A80" t="s">
        <v>1168</v>
      </c>
    </row>
    <row r="81" spans="1:1" x14ac:dyDescent="0.25">
      <c r="A81" t="s">
        <v>1170</v>
      </c>
    </row>
    <row r="82" spans="1:1" x14ac:dyDescent="0.25">
      <c r="A82" t="s">
        <v>1236</v>
      </c>
    </row>
    <row r="83" spans="1:1" x14ac:dyDescent="0.25">
      <c r="A83" t="s">
        <v>1299</v>
      </c>
    </row>
    <row r="84" spans="1:1" x14ac:dyDescent="0.25">
      <c r="A84" t="s">
        <v>1222</v>
      </c>
    </row>
    <row r="85" spans="1:1" x14ac:dyDescent="0.25">
      <c r="A85" t="s">
        <v>1080</v>
      </c>
    </row>
    <row r="86" spans="1:1" x14ac:dyDescent="0.25">
      <c r="A86" t="s">
        <v>1092</v>
      </c>
    </row>
    <row r="87" spans="1:1" x14ac:dyDescent="0.25">
      <c r="A87" t="s">
        <v>1224</v>
      </c>
    </row>
    <row r="88" spans="1:1" x14ac:dyDescent="0.25">
      <c r="A88" t="s">
        <v>1172</v>
      </c>
    </row>
    <row r="89" spans="1:1" x14ac:dyDescent="0.25">
      <c r="A89" t="s">
        <v>1118</v>
      </c>
    </row>
    <row r="90" spans="1:1" x14ac:dyDescent="0.25">
      <c r="A90" t="s">
        <v>1131</v>
      </c>
    </row>
    <row r="91" spans="1:1" x14ac:dyDescent="0.25">
      <c r="A91" t="s">
        <v>1174</v>
      </c>
    </row>
    <row r="92" spans="1:1" x14ac:dyDescent="0.25">
      <c r="A92" t="s">
        <v>1226</v>
      </c>
    </row>
    <row r="93" spans="1:1" x14ac:dyDescent="0.25">
      <c r="A93" t="s">
        <v>1300</v>
      </c>
    </row>
    <row r="94" spans="1:1" x14ac:dyDescent="0.25">
      <c r="A94" t="s">
        <v>1228</v>
      </c>
    </row>
    <row r="95" spans="1:1" x14ac:dyDescent="0.25">
      <c r="A95" t="s">
        <v>1133</v>
      </c>
    </row>
    <row r="96" spans="1:1" x14ac:dyDescent="0.25">
      <c r="A96" t="s">
        <v>1230</v>
      </c>
    </row>
    <row r="97" spans="1:1" x14ac:dyDescent="0.25">
      <c r="A97" t="s">
        <v>1072</v>
      </c>
    </row>
    <row r="98" spans="1:1" x14ac:dyDescent="0.2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8" t="str">
        <f>Spolu!C3&amp;", "&amp;Spolu!C6</f>
        <v>Slovenský zväz vzpierania, Olympijské námestie 14290/1, Bratislava, 831 04</v>
      </c>
      <c r="B1" s="368"/>
      <c r="C1" s="368"/>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69" t="s">
        <v>1301</v>
      </c>
      <c r="F3" s="370"/>
      <c r="N3" s="137" t="str">
        <f t="shared" si="0"/>
        <v>c - príspevok Slovenskému paralympijskému výboru</v>
      </c>
      <c r="O3" s="137" t="s">
        <v>343</v>
      </c>
      <c r="P3" s="137" t="s">
        <v>344</v>
      </c>
    </row>
    <row r="4" spans="1:16" ht="45.75" customHeight="1" x14ac:dyDescent="0.25">
      <c r="E4" s="370"/>
      <c r="F4" s="370"/>
      <c r="N4" s="137" t="str">
        <f t="shared" si="0"/>
        <v>d - príspevok športovcom top tímu</v>
      </c>
      <c r="O4" s="137" t="s">
        <v>345</v>
      </c>
      <c r="P4" s="137" t="s">
        <v>346</v>
      </c>
    </row>
    <row r="5" spans="1:16" ht="30.75" customHeight="1" x14ac:dyDescent="0.25">
      <c r="C5" s="138" t="s">
        <v>1302</v>
      </c>
      <c r="N5" s="137" t="str">
        <f t="shared" si="0"/>
        <v>e - rozvoj športov, ktoré nie sú uznanými podľa zákona č. 440/2015 Z. z.</v>
      </c>
      <c r="O5" s="137" t="s">
        <v>347</v>
      </c>
      <c r="P5" s="137" t="s">
        <v>352</v>
      </c>
    </row>
    <row r="6" spans="1:16" ht="30" x14ac:dyDescent="0.25">
      <c r="C6" s="138" t="s">
        <v>1303</v>
      </c>
      <c r="E6" s="140" t="s">
        <v>1304</v>
      </c>
      <c r="F6" s="149"/>
      <c r="N6" s="137" t="str">
        <f t="shared" si="0"/>
        <v>f - organizovanie významných a tradičných športových podujatí na území SR v roku 2020</v>
      </c>
      <c r="O6" s="137" t="s">
        <v>349</v>
      </c>
      <c r="P6" s="137" t="s">
        <v>1305</v>
      </c>
    </row>
    <row r="7" spans="1:16" x14ac:dyDescent="0.25">
      <c r="C7" s="138" t="s">
        <v>1306</v>
      </c>
      <c r="E7" s="140" t="s">
        <v>1307</v>
      </c>
      <c r="F7" s="150"/>
      <c r="N7" s="137" t="str">
        <f t="shared" si="0"/>
        <v>g - projekty školského, univerzitného športu a športu pre všetkých</v>
      </c>
      <c r="O7" s="137" t="s">
        <v>351</v>
      </c>
      <c r="P7" s="137" t="s">
        <v>1308</v>
      </c>
    </row>
    <row r="8" spans="1:16" x14ac:dyDescent="0.25">
      <c r="C8" s="138" t="s">
        <v>1309</v>
      </c>
      <c r="E8" s="140" t="s">
        <v>1310</v>
      </c>
      <c r="F8" s="151"/>
      <c r="N8" s="137" t="str">
        <f t="shared" si="0"/>
        <v>h - podpora a rozvoj turistických a cykloturistických trás</v>
      </c>
      <c r="O8" s="137" t="s">
        <v>353</v>
      </c>
      <c r="P8" s="137" t="s">
        <v>354</v>
      </c>
    </row>
    <row r="9" spans="1:16" x14ac:dyDescent="0.2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5">
      <c r="N10" s="137" t="str">
        <f t="shared" si="0"/>
        <v>j - projekty pre popularizáciu pohybových aktivít detí, mládeže a seniorov</v>
      </c>
      <c r="O10" s="137" t="s">
        <v>357</v>
      </c>
      <c r="P10" s="137" t="s">
        <v>1313</v>
      </c>
    </row>
    <row r="11" spans="1:16" x14ac:dyDescent="0.25">
      <c r="N11" s="137" t="str">
        <f t="shared" si="0"/>
        <v>k - výstavba, modernizácia a rekonštrukcia športovej infraštruktúry národného významu</v>
      </c>
      <c r="O11" s="137" t="s">
        <v>359</v>
      </c>
      <c r="P11" s="137" t="s">
        <v>360</v>
      </c>
    </row>
    <row r="12" spans="1:16" ht="54.75" customHeight="1" x14ac:dyDescent="0.3">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5">
      <c r="F13" s="141"/>
      <c r="N13" s="137" t="str">
        <f t="shared" si="0"/>
        <v>m - plnenie úloh verejného záujmu v športe národnými športovými organizáciami</v>
      </c>
      <c r="O13" s="137" t="s">
        <v>363</v>
      </c>
      <c r="P13" s="137" t="s">
        <v>1315</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25" customHeight="1" thickBot="1" x14ac:dyDescent="0.3">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5">
      <c r="A17" s="139" t="s">
        <v>1323</v>
      </c>
      <c r="B17" s="254" t="s">
        <v>1324</v>
      </c>
      <c r="C17" s="194"/>
      <c r="E17" s="147" t="s">
        <v>1325</v>
      </c>
      <c r="F17" s="285">
        <v>421947749445</v>
      </c>
      <c r="N17" s="137" t="str">
        <f t="shared" si="0"/>
        <v xml:space="preserve">q - </v>
      </c>
      <c r="O17" s="137" t="s">
        <v>368</v>
      </c>
    </row>
    <row r="18" spans="1:16" x14ac:dyDescent="0.25">
      <c r="B18" s="193" t="s">
        <v>1326</v>
      </c>
      <c r="C18" s="142" t="str">
        <f>Spolu!C4</f>
        <v>31796079</v>
      </c>
      <c r="E18" s="147" t="s">
        <v>1327</v>
      </c>
      <c r="F18" s="285">
        <v>421947749446</v>
      </c>
      <c r="N18" s="137" t="str">
        <f t="shared" si="0"/>
        <v xml:space="preserve">r - </v>
      </c>
      <c r="O18" s="137" t="s">
        <v>369</v>
      </c>
    </row>
    <row r="19" spans="1:16" x14ac:dyDescent="0.25">
      <c r="E19" s="147" t="s">
        <v>1328</v>
      </c>
      <c r="F19" s="285">
        <v>421947749756</v>
      </c>
    </row>
    <row r="20" spans="1:16" ht="15.6" thickBot="1" x14ac:dyDescent="0.3">
      <c r="A20" s="139" t="s">
        <v>397</v>
      </c>
      <c r="B20" s="143">
        <f>F6</f>
        <v>0</v>
      </c>
      <c r="E20" s="208"/>
      <c r="F20" s="286"/>
    </row>
    <row r="21" spans="1:16" ht="189" customHeight="1" x14ac:dyDescent="0.25">
      <c r="B21" s="211"/>
      <c r="C21" s="144"/>
    </row>
    <row r="22" spans="1:16" ht="39.75" customHeight="1" x14ac:dyDescent="0.25">
      <c r="B22" s="367" t="s">
        <v>1329</v>
      </c>
      <c r="C22" s="367"/>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1330</v>
      </c>
    </row>
    <row r="29" spans="1:16" x14ac:dyDescent="0.25">
      <c r="N29" s="137" t="s">
        <v>1331</v>
      </c>
    </row>
    <row r="30" spans="1:16" x14ac:dyDescent="0.25">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8" t="str">
        <f>Spolu!C3&amp;", "&amp;Spolu!C6</f>
        <v>Slovenský zväz vzpierania, Olympijské námestie 14290/1, Bratislava, 831 04</v>
      </c>
      <c r="B1" s="368"/>
      <c r="C1" s="368"/>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5">
      <c r="E4" s="370"/>
      <c r="F4" s="370"/>
      <c r="N4" s="137" t="str">
        <f t="shared" si="0"/>
        <v>d - príspevok športovcom top tímu</v>
      </c>
      <c r="O4" s="137" t="s">
        <v>345</v>
      </c>
      <c r="P4" s="137" t="str">
        <f>Spolu!B20</f>
        <v>príspevok športovcom top tímu</v>
      </c>
    </row>
    <row r="5" spans="1:16" ht="30.75" customHeight="1" x14ac:dyDescent="0.2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5">
      <c r="C6" s="138" t="s">
        <v>1303</v>
      </c>
      <c r="E6" s="140" t="s">
        <v>1304</v>
      </c>
      <c r="F6" s="149"/>
      <c r="N6" s="137" t="str">
        <f t="shared" si="0"/>
        <v>f - plnenie úloh verejného záujmu v športe</v>
      </c>
      <c r="O6" s="137" t="s">
        <v>349</v>
      </c>
      <c r="P6" s="137" t="str">
        <f>Spolu!B22</f>
        <v>plnenie úloh verejného záujmu v športe</v>
      </c>
    </row>
    <row r="7" spans="1:16" x14ac:dyDescent="0.2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3">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5"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5" customHeight="1" x14ac:dyDescent="0.25">
      <c r="A14" s="139" t="s">
        <v>1317</v>
      </c>
      <c r="B14" s="373" t="s">
        <v>1337</v>
      </c>
      <c r="C14" s="374"/>
      <c r="F14" s="195" t="s">
        <v>1338</v>
      </c>
      <c r="N14" s="137" t="str">
        <f t="shared" si="0"/>
        <v xml:space="preserve">n - </v>
      </c>
      <c r="O14" s="137" t="s">
        <v>365</v>
      </c>
    </row>
    <row r="15" spans="1:16" ht="34.5" customHeight="1" x14ac:dyDescent="0.25">
      <c r="A15" s="139" t="s">
        <v>1339</v>
      </c>
      <c r="B15" s="373"/>
      <c r="C15" s="374"/>
      <c r="F15" s="376"/>
      <c r="N15" s="137" t="str">
        <f t="shared" si="0"/>
        <v xml:space="preserve">o - </v>
      </c>
      <c r="O15" s="137" t="s">
        <v>366</v>
      </c>
    </row>
    <row r="16" spans="1:16" x14ac:dyDescent="0.25">
      <c r="A16" s="139" t="s">
        <v>1320</v>
      </c>
      <c r="B16" s="142">
        <f>F8</f>
        <v>0</v>
      </c>
      <c r="C16" s="137"/>
      <c r="F16" s="376"/>
      <c r="N16" s="137" t="str">
        <f t="shared" si="0"/>
        <v xml:space="preserve">p - </v>
      </c>
      <c r="O16" s="137" t="s">
        <v>367</v>
      </c>
    </row>
    <row r="17" spans="1:16" ht="32.25" customHeight="1" x14ac:dyDescent="0.25">
      <c r="A17" s="139" t="s">
        <v>1323</v>
      </c>
      <c r="B17" s="142">
        <f>F9</f>
        <v>0</v>
      </c>
      <c r="C17" s="137"/>
      <c r="F17" s="376"/>
      <c r="N17" s="137" t="str">
        <f t="shared" si="0"/>
        <v xml:space="preserve">q - </v>
      </c>
      <c r="O17" s="137" t="s">
        <v>368</v>
      </c>
    </row>
    <row r="18" spans="1:16" ht="15.6" thickBot="1" x14ac:dyDescent="0.3">
      <c r="B18" s="193" t="s">
        <v>1340</v>
      </c>
      <c r="C18" s="194">
        <v>31</v>
      </c>
      <c r="N18" s="137" t="str">
        <f t="shared" si="0"/>
        <v xml:space="preserve">r - </v>
      </c>
      <c r="O18" s="137" t="s">
        <v>369</v>
      </c>
    </row>
    <row r="19" spans="1:16" x14ac:dyDescent="0.25">
      <c r="B19" s="193" t="s">
        <v>1326</v>
      </c>
      <c r="C19" s="142" t="str">
        <f>Spolu!C4</f>
        <v>31796079</v>
      </c>
      <c r="F19" s="145" t="s">
        <v>1321</v>
      </c>
      <c r="G19" s="207"/>
      <c r="H19" s="146"/>
      <c r="N19" s="137" t="str">
        <f t="shared" si="0"/>
        <v xml:space="preserve"> - </v>
      </c>
    </row>
    <row r="20" spans="1:16" x14ac:dyDescent="0.25">
      <c r="A20" s="139" t="s">
        <v>397</v>
      </c>
      <c r="B20" s="143">
        <f>F6</f>
        <v>0</v>
      </c>
      <c r="C20" s="137"/>
      <c r="F20" s="147" t="s">
        <v>1325</v>
      </c>
      <c r="G20" s="287">
        <v>421947749445</v>
      </c>
      <c r="H20" s="148"/>
    </row>
    <row r="21" spans="1:16" x14ac:dyDescent="0.25">
      <c r="B21" s="137"/>
      <c r="C21" s="137"/>
      <c r="F21" s="147" t="s">
        <v>1327</v>
      </c>
      <c r="G21" s="287">
        <v>421947749446</v>
      </c>
      <c r="H21" s="148"/>
      <c r="N21" s="137" t="str">
        <f>O21&amp;" - "&amp;P21</f>
        <v>026 01 - Šport pre všetkých, školský a univerzitný šport</v>
      </c>
      <c r="O21" s="137" t="s">
        <v>317</v>
      </c>
      <c r="P21" s="137" t="s">
        <v>318</v>
      </c>
    </row>
    <row r="22" spans="1:16" x14ac:dyDescent="0.25">
      <c r="A22" s="137"/>
      <c r="B22" s="137"/>
      <c r="F22" s="147" t="s">
        <v>1328</v>
      </c>
      <c r="G22" s="287">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5" t="s">
        <v>1329</v>
      </c>
      <c r="C24" s="375"/>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1341</v>
      </c>
    </row>
    <row r="28" spans="1:16" x14ac:dyDescent="0.25">
      <c r="N28" s="137" t="s">
        <v>1342</v>
      </c>
    </row>
    <row r="29" spans="1:16" x14ac:dyDescent="0.25">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7" activePane="bottomLeft" state="frozen"/>
      <selection pane="bottomLeft" activeCell="F27" sqref="F27"/>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1344</v>
      </c>
    </row>
    <row r="2" spans="1:2" ht="30" customHeight="1" x14ac:dyDescent="0.25">
      <c r="A2" s="377" t="s">
        <v>1345</v>
      </c>
      <c r="B2" s="377"/>
    </row>
    <row r="3" spans="1:2" x14ac:dyDescent="0.25">
      <c r="A3" s="61" t="s">
        <v>1346</v>
      </c>
      <c r="B3" s="61" t="s">
        <v>1347</v>
      </c>
    </row>
    <row r="4" spans="1:2" x14ac:dyDescent="0.25">
      <c r="A4" s="62" t="s">
        <v>1348</v>
      </c>
      <c r="B4" s="62" t="s">
        <v>1349</v>
      </c>
    </row>
    <row r="5" spans="1:2" x14ac:dyDescent="0.25">
      <c r="A5" s="62" t="s">
        <v>1350</v>
      </c>
      <c r="B5" s="62" t="s">
        <v>1351</v>
      </c>
    </row>
    <row r="6" spans="1:2" x14ac:dyDescent="0.25">
      <c r="A6" s="62" t="s">
        <v>1352</v>
      </c>
      <c r="B6" s="62" t="s">
        <v>1353</v>
      </c>
    </row>
    <row r="7" spans="1:2" x14ac:dyDescent="0.25">
      <c r="A7" s="62" t="s">
        <v>1354</v>
      </c>
      <c r="B7" s="62" t="s">
        <v>1355</v>
      </c>
    </row>
    <row r="8" spans="1:2" x14ac:dyDescent="0.25">
      <c r="A8" s="62" t="s">
        <v>1356</v>
      </c>
      <c r="B8" s="62" t="s">
        <v>1357</v>
      </c>
    </row>
    <row r="9" spans="1:2" x14ac:dyDescent="0.25">
      <c r="A9" s="62" t="s">
        <v>1358</v>
      </c>
      <c r="B9" s="62" t="s">
        <v>1359</v>
      </c>
    </row>
    <row r="10" spans="1:2" x14ac:dyDescent="0.25">
      <c r="A10" s="62" t="s">
        <v>1360</v>
      </c>
      <c r="B10" s="62" t="s">
        <v>1361</v>
      </c>
    </row>
    <row r="11" spans="1:2" x14ac:dyDescent="0.25">
      <c r="A11" s="62" t="s">
        <v>1362</v>
      </c>
      <c r="B11" s="62" t="s">
        <v>1363</v>
      </c>
    </row>
    <row r="12" spans="1:2" x14ac:dyDescent="0.25">
      <c r="A12" s="62" t="s">
        <v>1364</v>
      </c>
      <c r="B12" s="62" t="s">
        <v>1365</v>
      </c>
    </row>
    <row r="13" spans="1:2" x14ac:dyDescent="0.25">
      <c r="A13" s="62" t="s">
        <v>1366</v>
      </c>
      <c r="B13" s="62" t="s">
        <v>1367</v>
      </c>
    </row>
    <row r="14" spans="1:2" x14ac:dyDescent="0.25">
      <c r="A14" s="62" t="s">
        <v>1368</v>
      </c>
      <c r="B14" s="62" t="s">
        <v>1369</v>
      </c>
    </row>
    <row r="15" spans="1:2" x14ac:dyDescent="0.25">
      <c r="A15" s="62" t="s">
        <v>1370</v>
      </c>
      <c r="B15" s="62" t="s">
        <v>1371</v>
      </c>
    </row>
    <row r="16" spans="1:2" x14ac:dyDescent="0.25">
      <c r="A16" s="62" t="s">
        <v>1372</v>
      </c>
      <c r="B16" s="62" t="s">
        <v>1373</v>
      </c>
    </row>
    <row r="17" spans="1:2" x14ac:dyDescent="0.25">
      <c r="A17" s="62" t="s">
        <v>1374</v>
      </c>
      <c r="B17" s="62" t="s">
        <v>1375</v>
      </c>
    </row>
    <row r="18" spans="1:2" x14ac:dyDescent="0.25">
      <c r="A18" s="62" t="s">
        <v>1376</v>
      </c>
      <c r="B18" s="62" t="s">
        <v>1377</v>
      </c>
    </row>
    <row r="19" spans="1:2" x14ac:dyDescent="0.25">
      <c r="A19" s="62" t="s">
        <v>1378</v>
      </c>
      <c r="B19" s="62" t="s">
        <v>1379</v>
      </c>
    </row>
    <row r="20" spans="1:2" x14ac:dyDescent="0.25">
      <c r="A20" s="62" t="s">
        <v>1380</v>
      </c>
      <c r="B20" s="62" t="s">
        <v>1381</v>
      </c>
    </row>
    <row r="21" spans="1:2" x14ac:dyDescent="0.25">
      <c r="A21" s="62" t="s">
        <v>1382</v>
      </c>
      <c r="B21" s="62" t="s">
        <v>1383</v>
      </c>
    </row>
    <row r="22" spans="1:2" x14ac:dyDescent="0.25">
      <c r="A22" s="63" t="s">
        <v>1637</v>
      </c>
      <c r="B22" s="63" t="s">
        <v>1638</v>
      </c>
    </row>
    <row r="23" spans="1:2" x14ac:dyDescent="0.25">
      <c r="A23" s="63" t="s">
        <v>1639</v>
      </c>
      <c r="B23" s="63" t="s">
        <v>1640</v>
      </c>
    </row>
    <row r="24" spans="1:2" x14ac:dyDescent="0.25">
      <c r="A24" s="63" t="s">
        <v>1641</v>
      </c>
      <c r="B24" s="63" t="s">
        <v>1642</v>
      </c>
    </row>
    <row r="25" spans="1:2" x14ac:dyDescent="0.25">
      <c r="A25" s="63" t="s">
        <v>1644</v>
      </c>
      <c r="B25" s="63" t="s">
        <v>1645</v>
      </c>
    </row>
    <row r="26" spans="1:2" x14ac:dyDescent="0.25">
      <c r="A26" s="63" t="s">
        <v>1646</v>
      </c>
      <c r="B26" s="63" t="s">
        <v>1598</v>
      </c>
    </row>
    <row r="27" spans="1:2" x14ac:dyDescent="0.25">
      <c r="A27" s="63" t="s">
        <v>1651</v>
      </c>
      <c r="B27" s="63" t="s">
        <v>1599</v>
      </c>
    </row>
    <row r="28" spans="1:2" x14ac:dyDescent="0.25">
      <c r="A28" s="63" t="s">
        <v>1658</v>
      </c>
      <c r="B28" s="63" t="s">
        <v>1659</v>
      </c>
    </row>
    <row r="29" spans="1:2" x14ac:dyDescent="0.25">
      <c r="A29" s="63" t="s">
        <v>1664</v>
      </c>
      <c r="B29" s="63" t="s">
        <v>1665</v>
      </c>
    </row>
    <row r="30" spans="1:2" x14ac:dyDescent="0.25">
      <c r="A30" s="63" t="s">
        <v>1666</v>
      </c>
      <c r="B30" s="63" t="s">
        <v>1667</v>
      </c>
    </row>
    <row r="31" spans="1:2" x14ac:dyDescent="0.25">
      <c r="A31" s="63" t="s">
        <v>1668</v>
      </c>
      <c r="B31" s="63" t="s">
        <v>1669</v>
      </c>
    </row>
    <row r="32" spans="1:2" x14ac:dyDescent="0.25">
      <c r="A32" s="63" t="s">
        <v>1670</v>
      </c>
      <c r="B32" s="63" t="s">
        <v>1671</v>
      </c>
    </row>
    <row r="33" spans="1:2" x14ac:dyDescent="0.25">
      <c r="A33" s="63" t="s">
        <v>1673</v>
      </c>
      <c r="B33" s="63" t="s">
        <v>1674</v>
      </c>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Tomáš Chovanec</cp:lastModifiedBy>
  <cp:revision/>
  <cp:lastPrinted>2025-01-23T13:30:36Z</cp:lastPrinted>
  <dcterms:created xsi:type="dcterms:W3CDTF">2017-02-20T06:20:12Z</dcterms:created>
  <dcterms:modified xsi:type="dcterms:W3CDTF">2025-05-15T13:21:41Z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